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5080" yWindow="-120" windowWidth="25440" windowHeight="15990" activeTab="2"/>
  </bookViews>
  <sheets>
    <sheet name="Rekapitulácia stavby" sheetId="1" r:id="rId1"/>
    <sheet name="01.1 - Nabíjacia stanica ..." sheetId="2" r:id="rId2"/>
    <sheet name="01.2 - Odpočívadlo pre cy..." sheetId="3" r:id="rId3"/>
  </sheets>
  <definedNames>
    <definedName name="_xlnm._FilterDatabase" localSheetId="1" hidden="1">'01.1 - Nabíjacia stanica ...'!$C$132:$K$177</definedName>
    <definedName name="_xlnm._FilterDatabase" localSheetId="2" hidden="1">'01.2 - Odpočívadlo pre cy...'!$C$133:$K$214</definedName>
    <definedName name="_xlnm.Print_Titles" localSheetId="1">'01.1 - Nabíjacia stanica ...'!$132:$132</definedName>
    <definedName name="_xlnm.Print_Titles" localSheetId="2">'01.2 - Odpočívadlo pre cy...'!$133:$133</definedName>
    <definedName name="_xlnm.Print_Titles" localSheetId="0">'Rekapitulácia stavby'!$92:$92</definedName>
    <definedName name="_xlnm.Print_Area" localSheetId="1">'01.1 - Nabíjacia stanica ...'!$C$4:$J$76,'01.1 - Nabíjacia stanica ...'!$C$82:$J$112,'01.1 - Nabíjacia stanica ...'!$C$118:$K$177</definedName>
    <definedName name="_xlnm.Print_Area" localSheetId="2">'01.2 - Odpočívadlo pre cy...'!$C$4:$J$76,'01.2 - Odpočívadlo pre cy...'!$C$82:$J$113,'01.2 - Odpočívadlo pre cy...'!$C$119:$K$214</definedName>
    <definedName name="_xlnm.Print_Area" localSheetId="0">'Rekapitulácia stavby'!$D$4:$AO$76,'Rekapitulácia stavby'!$C$82:$AQ$98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9" i="3"/>
  <c r="J39" l="1"/>
  <c r="J38"/>
  <c r="AY97" i="1" s="1"/>
  <c r="J37" i="3"/>
  <c r="AX97" i="1" s="1"/>
  <c r="BI214" i="3"/>
  <c r="BH214"/>
  <c r="BG214"/>
  <c r="BE214"/>
  <c r="T214"/>
  <c r="R214"/>
  <c r="P214"/>
  <c r="BK214"/>
  <c r="J214"/>
  <c r="BF214" s="1"/>
  <c r="BI213"/>
  <c r="BH213"/>
  <c r="BG213"/>
  <c r="BE213"/>
  <c r="T213"/>
  <c r="R213"/>
  <c r="R212" s="1"/>
  <c r="P213"/>
  <c r="BK213"/>
  <c r="BK212" s="1"/>
  <c r="J212" s="1"/>
  <c r="J112" s="1"/>
  <c r="J213"/>
  <c r="BF213"/>
  <c r="BI211"/>
  <c r="BH211"/>
  <c r="BG211"/>
  <c r="BE211"/>
  <c r="T211"/>
  <c r="R211"/>
  <c r="P211"/>
  <c r="BK211"/>
  <c r="J211"/>
  <c r="BF211" s="1"/>
  <c r="BI210"/>
  <c r="BH210"/>
  <c r="BG210"/>
  <c r="BE210"/>
  <c r="T210"/>
  <c r="R210"/>
  <c r="P210"/>
  <c r="BK210"/>
  <c r="J210"/>
  <c r="BF210" s="1"/>
  <c r="BI209"/>
  <c r="F39" s="1"/>
  <c r="BD97" i="1" s="1"/>
  <c r="BH209" i="3"/>
  <c r="BG209"/>
  <c r="F37" s="1"/>
  <c r="BB97" i="1" s="1"/>
  <c r="BE209" i="3"/>
  <c r="T209"/>
  <c r="R209"/>
  <c r="P209"/>
  <c r="BK209"/>
  <c r="BF209"/>
  <c r="BI208"/>
  <c r="BH208"/>
  <c r="BG208"/>
  <c r="BE208"/>
  <c r="T208"/>
  <c r="R208"/>
  <c r="P208"/>
  <c r="BK208"/>
  <c r="J208"/>
  <c r="BF208" s="1"/>
  <c r="BI207"/>
  <c r="BH207"/>
  <c r="BG207"/>
  <c r="BE207"/>
  <c r="T207"/>
  <c r="R207"/>
  <c r="P207"/>
  <c r="BK207"/>
  <c r="J207"/>
  <c r="BF207" s="1"/>
  <c r="BI206"/>
  <c r="BH206"/>
  <c r="BG206"/>
  <c r="BE206"/>
  <c r="T206"/>
  <c r="R206"/>
  <c r="P206"/>
  <c r="BK206"/>
  <c r="J206"/>
  <c r="BF206" s="1"/>
  <c r="BI205"/>
  <c r="BH205"/>
  <c r="BG205"/>
  <c r="BE205"/>
  <c r="T205"/>
  <c r="T204" s="1"/>
  <c r="R205"/>
  <c r="R204" s="1"/>
  <c r="P205"/>
  <c r="P204" s="1"/>
  <c r="BK205"/>
  <c r="J205"/>
  <c r="BF205"/>
  <c r="BI203"/>
  <c r="BH203"/>
  <c r="BG203"/>
  <c r="BE203"/>
  <c r="T203"/>
  <c r="R203"/>
  <c r="P203"/>
  <c r="BK203"/>
  <c r="J203"/>
  <c r="BF203" s="1"/>
  <c r="BI202"/>
  <c r="BH202"/>
  <c r="BG202"/>
  <c r="BE202"/>
  <c r="T202"/>
  <c r="R202"/>
  <c r="P202"/>
  <c r="BK202"/>
  <c r="J202"/>
  <c r="BF202" s="1"/>
  <c r="BI201"/>
  <c r="BH201"/>
  <c r="BG201"/>
  <c r="BE201"/>
  <c r="T201"/>
  <c r="R201"/>
  <c r="R200" s="1"/>
  <c r="P201"/>
  <c r="BK201"/>
  <c r="BK200" s="1"/>
  <c r="J200" s="1"/>
  <c r="J110" s="1"/>
  <c r="J201"/>
  <c r="BF201"/>
  <c r="BI199"/>
  <c r="BH199"/>
  <c r="BG199"/>
  <c r="BE199"/>
  <c r="T199"/>
  <c r="R199"/>
  <c r="P199"/>
  <c r="BK199"/>
  <c r="J199"/>
  <c r="BF199" s="1"/>
  <c r="BI198"/>
  <c r="BH198"/>
  <c r="BG198"/>
  <c r="BE198"/>
  <c r="T198"/>
  <c r="R198"/>
  <c r="P198"/>
  <c r="BK198"/>
  <c r="J198"/>
  <c r="BF198" s="1"/>
  <c r="BI197"/>
  <c r="BH197"/>
  <c r="BG197"/>
  <c r="BE197"/>
  <c r="T197"/>
  <c r="R197"/>
  <c r="P197"/>
  <c r="BK197"/>
  <c r="J197"/>
  <c r="BF197" s="1"/>
  <c r="BI196"/>
  <c r="BH196"/>
  <c r="BG196"/>
  <c r="BE196"/>
  <c r="T196"/>
  <c r="R196"/>
  <c r="P196"/>
  <c r="BK196"/>
  <c r="J196"/>
  <c r="BF196" s="1"/>
  <c r="BI195"/>
  <c r="BH195"/>
  <c r="BG195"/>
  <c r="BE195"/>
  <c r="T195"/>
  <c r="R195"/>
  <c r="P195"/>
  <c r="BK195"/>
  <c r="J195"/>
  <c r="BF195" s="1"/>
  <c r="BI194"/>
  <c r="BH194"/>
  <c r="BG194"/>
  <c r="BE194"/>
  <c r="T194"/>
  <c r="R194"/>
  <c r="P194"/>
  <c r="BK194"/>
  <c r="J194"/>
  <c r="BF194" s="1"/>
  <c r="BI193"/>
  <c r="BH193"/>
  <c r="BG193"/>
  <c r="BE193"/>
  <c r="T193"/>
  <c r="R193"/>
  <c r="P193"/>
  <c r="BK193"/>
  <c r="J193"/>
  <c r="BF193" s="1"/>
  <c r="BI192"/>
  <c r="BH192"/>
  <c r="BG192"/>
  <c r="BE192"/>
  <c r="T192"/>
  <c r="R192"/>
  <c r="P192"/>
  <c r="BK192"/>
  <c r="J192"/>
  <c r="BF192" s="1"/>
  <c r="BI191"/>
  <c r="BH191"/>
  <c r="BG191"/>
  <c r="BE191"/>
  <c r="T191"/>
  <c r="R191"/>
  <c r="P191"/>
  <c r="BK191"/>
  <c r="J191"/>
  <c r="BF191" s="1"/>
  <c r="BI190"/>
  <c r="BH190"/>
  <c r="BG190"/>
  <c r="BE190"/>
  <c r="T190"/>
  <c r="R190"/>
  <c r="P190"/>
  <c r="BK190"/>
  <c r="J190"/>
  <c r="BF190" s="1"/>
  <c r="BI189"/>
  <c r="BH189"/>
  <c r="BG189"/>
  <c r="BE189"/>
  <c r="T189"/>
  <c r="R189"/>
  <c r="P189"/>
  <c r="BK189"/>
  <c r="J189"/>
  <c r="BF189" s="1"/>
  <c r="BI188"/>
  <c r="BH188"/>
  <c r="BG188"/>
  <c r="BE188"/>
  <c r="T188"/>
  <c r="R188"/>
  <c r="P188"/>
  <c r="BK188"/>
  <c r="J188"/>
  <c r="BF188" s="1"/>
  <c r="BI187"/>
  <c r="BH187"/>
  <c r="BG187"/>
  <c r="BE187"/>
  <c r="T187"/>
  <c r="R187"/>
  <c r="P187"/>
  <c r="BK187"/>
  <c r="J187"/>
  <c r="BF187" s="1"/>
  <c r="BI186"/>
  <c r="BH186"/>
  <c r="BG186"/>
  <c r="BE186"/>
  <c r="T186"/>
  <c r="R186"/>
  <c r="P186"/>
  <c r="BK186"/>
  <c r="J186"/>
  <c r="BF186" s="1"/>
  <c r="BI185"/>
  <c r="BH185"/>
  <c r="BG185"/>
  <c r="BE185"/>
  <c r="T185"/>
  <c r="R185"/>
  <c r="P185"/>
  <c r="BK185"/>
  <c r="J185"/>
  <c r="BF185" s="1"/>
  <c r="BI184"/>
  <c r="BH184"/>
  <c r="BG184"/>
  <c r="BE184"/>
  <c r="T184"/>
  <c r="R184"/>
  <c r="P184"/>
  <c r="BK184"/>
  <c r="J184"/>
  <c r="BF184" s="1"/>
  <c r="BI183"/>
  <c r="BH183"/>
  <c r="BG183"/>
  <c r="BE183"/>
  <c r="T183"/>
  <c r="R183"/>
  <c r="P183"/>
  <c r="BK183"/>
  <c r="J183"/>
  <c r="BF183" s="1"/>
  <c r="BI182"/>
  <c r="BH182"/>
  <c r="BG182"/>
  <c r="BE182"/>
  <c r="T182"/>
  <c r="R182"/>
  <c r="R181" s="1"/>
  <c r="P182"/>
  <c r="BK182"/>
  <c r="BK181" s="1"/>
  <c r="J181" s="1"/>
  <c r="J109" s="1"/>
  <c r="J182"/>
  <c r="BF182"/>
  <c r="BI180"/>
  <c r="BH180"/>
  <c r="BG180"/>
  <c r="BE180"/>
  <c r="T180"/>
  <c r="R180"/>
  <c r="P180"/>
  <c r="BK180"/>
  <c r="J180"/>
  <c r="BF180" s="1"/>
  <c r="BI179"/>
  <c r="BH179"/>
  <c r="BG179"/>
  <c r="BE179"/>
  <c r="T179"/>
  <c r="R179"/>
  <c r="P179"/>
  <c r="BK179"/>
  <c r="J179"/>
  <c r="BF179" s="1"/>
  <c r="BI178"/>
  <c r="BH178"/>
  <c r="BG178"/>
  <c r="BE178"/>
  <c r="T178"/>
  <c r="R178"/>
  <c r="P178"/>
  <c r="BK178"/>
  <c r="J178"/>
  <c r="BF178" s="1"/>
  <c r="BI177"/>
  <c r="BH177"/>
  <c r="BG177"/>
  <c r="BE177"/>
  <c r="T177"/>
  <c r="R177"/>
  <c r="P177"/>
  <c r="BK177"/>
  <c r="J177"/>
  <c r="BF177" s="1"/>
  <c r="BI176"/>
  <c r="BH176"/>
  <c r="BG176"/>
  <c r="BE176"/>
  <c r="T176"/>
  <c r="T175" s="1"/>
  <c r="R176"/>
  <c r="R175"/>
  <c r="P176"/>
  <c r="P175" s="1"/>
  <c r="BK176"/>
  <c r="BK175"/>
  <c r="J175" s="1"/>
  <c r="J176"/>
  <c r="BF176" s="1"/>
  <c r="J108"/>
  <c r="BI173"/>
  <c r="BH173"/>
  <c r="BG173"/>
  <c r="BE173"/>
  <c r="T173"/>
  <c r="T172" s="1"/>
  <c r="R173"/>
  <c r="R172" s="1"/>
  <c r="P173"/>
  <c r="P172" s="1"/>
  <c r="BK173"/>
  <c r="BK172" s="1"/>
  <c r="J172" s="1"/>
  <c r="J106" s="1"/>
  <c r="J173"/>
  <c r="BF173"/>
  <c r="BI171"/>
  <c r="BH171"/>
  <c r="BG171"/>
  <c r="BE171"/>
  <c r="T171"/>
  <c r="R171"/>
  <c r="P171"/>
  <c r="BK171"/>
  <c r="J171"/>
  <c r="BF171" s="1"/>
  <c r="BI170"/>
  <c r="BH170"/>
  <c r="BG170"/>
  <c r="BE170"/>
  <c r="T170"/>
  <c r="R170"/>
  <c r="R169" s="1"/>
  <c r="P170"/>
  <c r="BK170"/>
  <c r="BK169" s="1"/>
  <c r="J169" s="1"/>
  <c r="J105" s="1"/>
  <c r="J170"/>
  <c r="BF170"/>
  <c r="BI168"/>
  <c r="BH168"/>
  <c r="BG168"/>
  <c r="BE168"/>
  <c r="T168"/>
  <c r="R168"/>
  <c r="P168"/>
  <c r="BK168"/>
  <c r="J168"/>
  <c r="BF168" s="1"/>
  <c r="BI167"/>
  <c r="BH167"/>
  <c r="BG167"/>
  <c r="BE167"/>
  <c r="T167"/>
  <c r="R167"/>
  <c r="P167"/>
  <c r="BK167"/>
  <c r="J167"/>
  <c r="BF167" s="1"/>
  <c r="BI166"/>
  <c r="BH166"/>
  <c r="BG166"/>
  <c r="BE166"/>
  <c r="T166"/>
  <c r="R166"/>
  <c r="P166"/>
  <c r="BK166"/>
  <c r="J166"/>
  <c r="BF166" s="1"/>
  <c r="BI165"/>
  <c r="BH165"/>
  <c r="BG165"/>
  <c r="BE165"/>
  <c r="T165"/>
  <c r="R165"/>
  <c r="R164" s="1"/>
  <c r="P165"/>
  <c r="BK165"/>
  <c r="BK164" s="1"/>
  <c r="J164" s="1"/>
  <c r="J104" s="1"/>
  <c r="J165"/>
  <c r="BF165"/>
  <c r="BI163"/>
  <c r="BH163"/>
  <c r="BG163"/>
  <c r="BE163"/>
  <c r="T163"/>
  <c r="T162" s="1"/>
  <c r="R163"/>
  <c r="R162" s="1"/>
  <c r="P163"/>
  <c r="P162" s="1"/>
  <c r="BK163"/>
  <c r="BK162" s="1"/>
  <c r="J162"/>
  <c r="J103" s="1"/>
  <c r="J163"/>
  <c r="BF163"/>
  <c r="BI161"/>
  <c r="BH161"/>
  <c r="BG161"/>
  <c r="BE161"/>
  <c r="T161"/>
  <c r="R161"/>
  <c r="P161"/>
  <c r="BK161"/>
  <c r="J161"/>
  <c r="BF161" s="1"/>
  <c r="BI160"/>
  <c r="BH160"/>
  <c r="BG160"/>
  <c r="BE160"/>
  <c r="T160"/>
  <c r="R160"/>
  <c r="P160"/>
  <c r="BK160"/>
  <c r="J160"/>
  <c r="BF160" s="1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T156"/>
  <c r="R157"/>
  <c r="R156"/>
  <c r="P157"/>
  <c r="P156"/>
  <c r="BK157"/>
  <c r="BK156"/>
  <c r="J156" s="1"/>
  <c r="J102" s="1"/>
  <c r="J157"/>
  <c r="BF157" s="1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T146"/>
  <c r="R147"/>
  <c r="R146"/>
  <c r="P147"/>
  <c r="P146"/>
  <c r="BK147"/>
  <c r="BK146"/>
  <c r="J146" s="1"/>
  <c r="J101" s="1"/>
  <c r="J147"/>
  <c r="BF147" s="1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F38" s="1"/>
  <c r="BC97" i="1" s="1"/>
  <c r="BG137" i="3"/>
  <c r="BE137"/>
  <c r="J35" s="1"/>
  <c r="AV97" i="1" s="1"/>
  <c r="T137" i="3"/>
  <c r="T136"/>
  <c r="R137"/>
  <c r="R136"/>
  <c r="R135" s="1"/>
  <c r="P137"/>
  <c r="P136"/>
  <c r="BK137"/>
  <c r="BK136" s="1"/>
  <c r="J137"/>
  <c r="BF137" s="1"/>
  <c r="F130"/>
  <c r="F128"/>
  <c r="E126"/>
  <c r="F93"/>
  <c r="F91"/>
  <c r="E89"/>
  <c r="J26"/>
  <c r="E26"/>
  <c r="J131" s="1"/>
  <c r="J25"/>
  <c r="J23"/>
  <c r="E23"/>
  <c r="J93" s="1"/>
  <c r="J22"/>
  <c r="F131"/>
  <c r="F94"/>
  <c r="J14"/>
  <c r="J128" s="1"/>
  <c r="E7"/>
  <c r="E85" s="1"/>
  <c r="J39" i="2"/>
  <c r="J38"/>
  <c r="AY96" i="1"/>
  <c r="J37" i="2"/>
  <c r="AX96" i="1"/>
  <c r="BI177" i="2"/>
  <c r="BH177"/>
  <c r="BG177"/>
  <c r="BE177"/>
  <c r="T177"/>
  <c r="R177"/>
  <c r="P177"/>
  <c r="BK177"/>
  <c r="J177"/>
  <c r="BF177"/>
  <c r="BI176"/>
  <c r="BH176"/>
  <c r="BG176"/>
  <c r="BE176"/>
  <c r="T176"/>
  <c r="T175"/>
  <c r="R176"/>
  <c r="R175"/>
  <c r="P176"/>
  <c r="P175"/>
  <c r="BK176"/>
  <c r="BK175"/>
  <c r="J175" s="1"/>
  <c r="J111" s="1"/>
  <c r="J176"/>
  <c r="BF176" s="1"/>
  <c r="BI174"/>
  <c r="BH174"/>
  <c r="BG174"/>
  <c r="BE174"/>
  <c r="T174"/>
  <c r="T173" s="1"/>
  <c r="R174"/>
  <c r="R173" s="1"/>
  <c r="P174"/>
  <c r="P173" s="1"/>
  <c r="BK174"/>
  <c r="BK173" s="1"/>
  <c r="J173" s="1"/>
  <c r="J110" s="1"/>
  <c r="J174"/>
  <c r="BF174" s="1"/>
  <c r="BI172"/>
  <c r="BH172"/>
  <c r="BG172"/>
  <c r="BE172"/>
  <c r="T172"/>
  <c r="R172"/>
  <c r="P172"/>
  <c r="BK172"/>
  <c r="J172"/>
  <c r="BF172"/>
  <c r="BI171"/>
  <c r="BH171"/>
  <c r="BG171"/>
  <c r="BE171"/>
  <c r="T171"/>
  <c r="T170"/>
  <c r="R171"/>
  <c r="R170"/>
  <c r="P171"/>
  <c r="P170"/>
  <c r="BK171"/>
  <c r="BK170"/>
  <c r="J170" s="1"/>
  <c r="J109" s="1"/>
  <c r="J171"/>
  <c r="BF171" s="1"/>
  <c r="BI169"/>
  <c r="BH169"/>
  <c r="BG169"/>
  <c r="BE169"/>
  <c r="T169"/>
  <c r="R169"/>
  <c r="P169"/>
  <c r="BK169"/>
  <c r="J169"/>
  <c r="BF169" s="1"/>
  <c r="BI168"/>
  <c r="BH168"/>
  <c r="BG168"/>
  <c r="BE168"/>
  <c r="T168"/>
  <c r="R168"/>
  <c r="P168"/>
  <c r="BK168"/>
  <c r="J168"/>
  <c r="BF168" s="1"/>
  <c r="BI167"/>
  <c r="BH167"/>
  <c r="BG167"/>
  <c r="BE167"/>
  <c r="T167"/>
  <c r="T166" s="1"/>
  <c r="R167"/>
  <c r="R166" s="1"/>
  <c r="P167"/>
  <c r="P166" s="1"/>
  <c r="BK167"/>
  <c r="BK166" s="1"/>
  <c r="J166" s="1"/>
  <c r="J108" s="1"/>
  <c r="J167"/>
  <c r="BF167" s="1"/>
  <c r="BI165"/>
  <c r="BH165"/>
  <c r="BG165"/>
  <c r="BE165"/>
  <c r="T165"/>
  <c r="R165"/>
  <c r="P165"/>
  <c r="BK165"/>
  <c r="J165"/>
  <c r="BF165"/>
  <c r="BI164"/>
  <c r="BH164"/>
  <c r="BG164"/>
  <c r="BE164"/>
  <c r="T164"/>
  <c r="T163"/>
  <c r="R164"/>
  <c r="P164"/>
  <c r="P163" s="1"/>
  <c r="P162" s="1"/>
  <c r="BK164"/>
  <c r="BK163" s="1"/>
  <c r="J164"/>
  <c r="BF164"/>
  <c r="BI161"/>
  <c r="BH161"/>
  <c r="BG161"/>
  <c r="BE161"/>
  <c r="T161"/>
  <c r="T160"/>
  <c r="R161"/>
  <c r="R160"/>
  <c r="P161"/>
  <c r="P160"/>
  <c r="BK161"/>
  <c r="BK160"/>
  <c r="J160" s="1"/>
  <c r="J105" s="1"/>
  <c r="J161"/>
  <c r="BF161" s="1"/>
  <c r="BI159"/>
  <c r="BH159"/>
  <c r="BG159"/>
  <c r="BE159"/>
  <c r="T159"/>
  <c r="R159"/>
  <c r="P159"/>
  <c r="BK159"/>
  <c r="J159"/>
  <c r="BF159" s="1"/>
  <c r="BI158"/>
  <c r="BH158"/>
  <c r="BG158"/>
  <c r="BE158"/>
  <c r="T158"/>
  <c r="T157" s="1"/>
  <c r="R158"/>
  <c r="R157" s="1"/>
  <c r="P158"/>
  <c r="P157" s="1"/>
  <c r="BK158"/>
  <c r="BK157" s="1"/>
  <c r="J157" s="1"/>
  <c r="J104" s="1"/>
  <c r="J158"/>
  <c r="BF158" s="1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T152"/>
  <c r="R153"/>
  <c r="R152"/>
  <c r="P153"/>
  <c r="P152"/>
  <c r="BK153"/>
  <c r="BK152"/>
  <c r="J152" s="1"/>
  <c r="J103" s="1"/>
  <c r="J153"/>
  <c r="BF153" s="1"/>
  <c r="BI151"/>
  <c r="BH151"/>
  <c r="BG151"/>
  <c r="BE151"/>
  <c r="T151"/>
  <c r="T150" s="1"/>
  <c r="R151"/>
  <c r="R150" s="1"/>
  <c r="P151"/>
  <c r="P150" s="1"/>
  <c r="BK151"/>
  <c r="BK150" s="1"/>
  <c r="J150" s="1"/>
  <c r="J102" s="1"/>
  <c r="J151"/>
  <c r="BF151" s="1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T143"/>
  <c r="R144"/>
  <c r="R143"/>
  <c r="P144"/>
  <c r="P143"/>
  <c r="BK144"/>
  <c r="BK143"/>
  <c r="J143" s="1"/>
  <c r="J101" s="1"/>
  <c r="J144"/>
  <c r="BF144" s="1"/>
  <c r="BI142"/>
  <c r="BH142"/>
  <c r="BG142"/>
  <c r="BE142"/>
  <c r="T142"/>
  <c r="R142"/>
  <c r="P142"/>
  <c r="BK142"/>
  <c r="J142"/>
  <c r="BF142" s="1"/>
  <c r="BI141"/>
  <c r="BH141"/>
  <c r="BG141"/>
  <c r="BE141"/>
  <c r="T141"/>
  <c r="R141"/>
  <c r="P141"/>
  <c r="BK141"/>
  <c r="J141"/>
  <c r="BF141" s="1"/>
  <c r="BI140"/>
  <c r="BH140"/>
  <c r="BG140"/>
  <c r="BE140"/>
  <c r="T140"/>
  <c r="R140"/>
  <c r="P140"/>
  <c r="BK140"/>
  <c r="J140"/>
  <c r="BF140" s="1"/>
  <c r="BI139"/>
  <c r="BH139"/>
  <c r="BG139"/>
  <c r="BE139"/>
  <c r="T139"/>
  <c r="R139"/>
  <c r="P139"/>
  <c r="BK139"/>
  <c r="J139"/>
  <c r="BF139" s="1"/>
  <c r="BI138"/>
  <c r="BH138"/>
  <c r="BG138"/>
  <c r="BE138"/>
  <c r="T138"/>
  <c r="R138"/>
  <c r="P138"/>
  <c r="BK138"/>
  <c r="J138"/>
  <c r="BF138" s="1"/>
  <c r="BI137"/>
  <c r="BH137"/>
  <c r="BG137"/>
  <c r="BE137"/>
  <c r="T137"/>
  <c r="R137"/>
  <c r="P137"/>
  <c r="BK137"/>
  <c r="J137"/>
  <c r="BF137" s="1"/>
  <c r="BI136"/>
  <c r="F39"/>
  <c r="BD96" i="1" s="1"/>
  <c r="BH136" i="2"/>
  <c r="F38" s="1"/>
  <c r="BC96" i="1" s="1"/>
  <c r="BG136" i="2"/>
  <c r="F37" s="1"/>
  <c r="BB96" i="1" s="1"/>
  <c r="BE136" i="2"/>
  <c r="J35" s="1"/>
  <c r="AV96" i="1" s="1"/>
  <c r="T136" i="2"/>
  <c r="T135"/>
  <c r="R136"/>
  <c r="R135"/>
  <c r="P136"/>
  <c r="P135"/>
  <c r="BK136"/>
  <c r="BK135" s="1"/>
  <c r="J136"/>
  <c r="BF136" s="1"/>
  <c r="F129"/>
  <c r="F127"/>
  <c r="E125"/>
  <c r="F93"/>
  <c r="F91"/>
  <c r="E89"/>
  <c r="J26"/>
  <c r="E26"/>
  <c r="J130" s="1"/>
  <c r="J25"/>
  <c r="J23"/>
  <c r="E23"/>
  <c r="J93" s="1"/>
  <c r="J22"/>
  <c r="F130"/>
  <c r="J14"/>
  <c r="J127" s="1"/>
  <c r="E7"/>
  <c r="E85" s="1"/>
  <c r="AS95" i="1"/>
  <c r="AS94"/>
  <c r="L90"/>
  <c r="AM90"/>
  <c r="AM89"/>
  <c r="L89"/>
  <c r="AM87"/>
  <c r="L87"/>
  <c r="L85"/>
  <c r="L84"/>
  <c r="E121" i="2" l="1"/>
  <c r="J91" i="3"/>
  <c r="J94" i="2"/>
  <c r="J129"/>
  <c r="J91"/>
  <c r="E122" i="3"/>
  <c r="J130"/>
  <c r="J94"/>
  <c r="BC95" i="1"/>
  <c r="AY95" s="1"/>
  <c r="BD95"/>
  <c r="BD94" s="1"/>
  <c r="W33" s="1"/>
  <c r="BK204" i="3"/>
  <c r="BB95" i="1"/>
  <c r="BB94" s="1"/>
  <c r="F94" i="2"/>
  <c r="P134"/>
  <c r="P133" s="1"/>
  <c r="AU96" i="1" s="1"/>
  <c r="R134" i="2"/>
  <c r="T134"/>
  <c r="R163"/>
  <c r="R162" s="1"/>
  <c r="T162"/>
  <c r="J36"/>
  <c r="AW96" i="1" s="1"/>
  <c r="F36" i="2"/>
  <c r="BA96" i="1" s="1"/>
  <c r="AT96"/>
  <c r="J36" i="3"/>
  <c r="AW97" i="1" s="1"/>
  <c r="AT97" s="1"/>
  <c r="F36" i="3"/>
  <c r="BA97" i="1" s="1"/>
  <c r="R134" i="3"/>
  <c r="BK134" i="2"/>
  <c r="J135"/>
  <c r="J100" s="1"/>
  <c r="BK162"/>
  <c r="J162" s="1"/>
  <c r="J106" s="1"/>
  <c r="J163"/>
  <c r="J107" s="1"/>
  <c r="BK135" i="3"/>
  <c r="J136"/>
  <c r="J100" s="1"/>
  <c r="T174"/>
  <c r="F35" i="2"/>
  <c r="AZ96" i="1" s="1"/>
  <c r="F35" i="3"/>
  <c r="AZ97" i="1" s="1"/>
  <c r="P164" i="3"/>
  <c r="P135" s="1"/>
  <c r="T164"/>
  <c r="T135" s="1"/>
  <c r="T134" s="1"/>
  <c r="P169"/>
  <c r="T169"/>
  <c r="R174"/>
  <c r="P181"/>
  <c r="P174" s="1"/>
  <c r="T181"/>
  <c r="P200"/>
  <c r="T200"/>
  <c r="P212"/>
  <c r="T212"/>
  <c r="BC94" i="1" l="1"/>
  <c r="AY94" s="1"/>
  <c r="AX95"/>
  <c r="J204" i="3"/>
  <c r="J111" s="1"/>
  <c r="BK174"/>
  <c r="J174" s="1"/>
  <c r="J107" s="1"/>
  <c r="R133" i="2"/>
  <c r="T133"/>
  <c r="P134" i="3"/>
  <c r="AU97" i="1" s="1"/>
  <c r="AU95" s="1"/>
  <c r="AU94" s="1"/>
  <c r="BK134" i="3"/>
  <c r="J134" s="1"/>
  <c r="J135"/>
  <c r="J99" s="1"/>
  <c r="W31" i="1"/>
  <c r="AX94"/>
  <c r="BK133" i="2"/>
  <c r="J133" s="1"/>
  <c r="J134"/>
  <c r="J99" s="1"/>
  <c r="BA95" i="1"/>
  <c r="AZ95"/>
  <c r="W32"/>
  <c r="AW95" l="1"/>
  <c r="BA94"/>
  <c r="J98" i="2"/>
  <c r="J32"/>
  <c r="J98" i="3"/>
  <c r="J32"/>
  <c r="AZ94" i="1"/>
  <c r="AV95"/>
  <c r="AT95" l="1"/>
  <c r="AG97"/>
  <c r="AN97" s="1"/>
  <c r="J41" i="3"/>
  <c r="AG96" i="1"/>
  <c r="J41" i="2"/>
  <c r="AW94" i="1"/>
  <c r="AK30" s="1"/>
  <c r="W30"/>
  <c r="AV94"/>
  <c r="W29"/>
  <c r="AK29" l="1"/>
  <c r="AT94"/>
  <c r="AN96"/>
  <c r="AG95"/>
  <c r="AG94" l="1"/>
  <c r="AN95"/>
  <c r="AK26" l="1"/>
  <c r="AK35" s="1"/>
  <c r="AN94"/>
</calcChain>
</file>

<file path=xl/sharedStrings.xml><?xml version="1.0" encoding="utf-8"?>
<sst xmlns="http://schemas.openxmlformats.org/spreadsheetml/2006/main" count="2040" uniqueCount="492">
  <si>
    <t>Export Komplet</t>
  </si>
  <si>
    <t/>
  </si>
  <si>
    <t>2.0</t>
  </si>
  <si>
    <t>False</t>
  </si>
  <si>
    <t>{f99076cc-7ec8-4c97-8f34-8f9f0472a6c3}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</si>
  <si>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</si>
  <si>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</si>
  <si>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</si>
  <si>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</si>
  <si>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</si>
  <si>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</si>
  <si>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</si>
  <si>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2020-09u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</si>
  <si>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</si>
  <si>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</si>
  <si>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Odpočívadlo a nabíjacia stanica elektrobicyklov</t>
  </si>
  <si>
    <t>JKSO:</t>
  </si>
  <si>
    <t>KS:</t>
  </si>
  <si>
    <t>Miesto:</t>
  </si>
  <si>
    <t>Zemplín</t>
  </si>
  <si>
    <t>Dátum:</t>
  </si>
  <si>
    <t>7. 6. 2020</t>
  </si>
  <si>
    <t>Objednávateľ:</t>
  </si>
  <si>
    <t>IČO:</t>
  </si>
  <si>
    <t>Obec Zemplín</t>
  </si>
  <si>
    <t>IČ DPH:</t>
  </si>
  <si>
    <t>Zhotoviteľ: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</si>
  <si>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</si>
  <si>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</si>
  <si>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</si>
  <si>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</si>
  <si>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</si>
  <si>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</si>
  <si>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</si>
  <si>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</si>
  <si>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</si>
  <si>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</si>
  <si>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</si>
  <si>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</si>
  <si>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</si>
  <si>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</si>
  <si>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</si>
  <si>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</si>
  <si>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</si>
  <si>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</si>
  <si>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</si>
  <si>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</si>
  <si>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</si>
  <si>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</si>
  <si>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</si>
  <si>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</si>
  <si>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</si>
  <si>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</si>
  <si>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</si>
  <si>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</si>
  <si>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</si>
  <si>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</si>
  <si>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</si>
  <si>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</si>
  <si>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</si>
  <si>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</si>
  <si>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</si>
  <si>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</si>
  <si>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</si>
  <si>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</si>
  <si>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</si>
  <si>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</si>
  <si>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</si>
  <si>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</si>
  <si>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</si>
  <si>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</si>
  <si>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</si>
  <si>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</si>
  <si>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</si>
  <si>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</si>
  <si>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</si>
  <si>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</si>
  <si>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</si>
  <si>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 01 - Odpočívadlo a nabíjacia stanica elektrobicyklov</t>
  </si>
  <si>
    <t>STA</t>
  </si>
  <si>
    <t>1</t>
  </si>
  <si>
    <t>{b9c141cc-dd4c-437b-816c-0316c30ece4f}</t>
  </si>
  <si>
    <t>/</t>
  </si>
  <si>
    <t>01.1</t>
  </si>
  <si>
    <t>Nabíjacia stanica elektrobicyklov</t>
  </si>
  <si>
    <t>Časť</t>
  </si>
  <si>
    <t>2</t>
  </si>
  <si>
    <t>{c4f487a8-8274-4744-bb90-6102015121b9}</t>
  </si>
  <si>
    <t>01.2</t>
  </si>
  <si>
    <t>Odpočívadlo pre cyklistov</t>
  </si>
  <si>
    <t>{9259222c-1dfc-401b-8d17-4192dc7c2f78}</t>
  </si>
  <si>
    <t>KRYCÍ LIST ROZPOČTU</t>
  </si>
  <si>
    <t>Objekt:</t>
  </si>
  <si>
    <t>01 - SO 01 - Odpočívadlo a nabíjacia stanica elektrobicyklov</t>
  </si>
  <si>
    <t>Časť:</t>
  </si>
  <si>
    <t>01.1 - Nabíjacia stanica elektrobicyklov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</si>
  <si>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</si>
  <si>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</si>
  <si>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</si>
  <si>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</si>
  <si>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</si>
  <si>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</si>
  <si>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</si>
  <si>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</si>
  <si>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</si>
  <si>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</si>
  <si>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</si>
  <si>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</si>
  <si>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</si>
  <si>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765 - Konštrukcie - krytiny tvrdé</t>
  </si>
  <si>
    <t xml:space="preserve">    767 - Konštrukcie doplnkové kovové</t>
  </si>
  <si>
    <t xml:space="preserve">    783 - Nátery</t>
  </si>
  <si>
    <t>HZS - Hodinové zúčtovacie sadzby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</si>
  <si>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</si>
  <si>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</si>
  <si>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</si>
  <si>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</si>
  <si>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</si>
  <si>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</si>
  <si>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</si>
  <si>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</si>
  <si>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</si>
  <si>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</si>
  <si>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</si>
  <si>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</si>
  <si>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</si>
  <si>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</si>
  <si>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</si>
  <si>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</si>
  <si>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</si>
  <si>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</si>
  <si>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</t>
  </si>
  <si>
    <t>Odkopávka a prekopávka nezapažená v hornine 3, do 100 m3</t>
  </si>
  <si>
    <t>m3</t>
  </si>
  <si>
    <t>CS CENEKON 2019 01</t>
  </si>
  <si>
    <t>4</t>
  </si>
  <si>
    <t>1835175523</t>
  </si>
  <si>
    <t>122201109</t>
  </si>
  <si>
    <t>Odkopávky a prekopávky nezapažené. Príplatok k cenám za lepivosť horniny 3</t>
  </si>
  <si>
    <t>-1502775429</t>
  </si>
  <si>
    <t>3</t>
  </si>
  <si>
    <t>130201001</t>
  </si>
  <si>
    <t>Výkop jamy a ryhy v obmedzenom priestore horn. tr.3 ručne</t>
  </si>
  <si>
    <t>935101012</t>
  </si>
  <si>
    <t>162301101</t>
  </si>
  <si>
    <t>Vodorovné premiestnenie výkopku po spevnenej ceste z horniny tr.1-4, do 100 m3 na vzdialenosť do 500 m</t>
  </si>
  <si>
    <t>-173820834</t>
  </si>
  <si>
    <t>5</t>
  </si>
  <si>
    <t>167101101</t>
  </si>
  <si>
    <t>Nakladanie neuľahnutého výkopku z hornín tr.1-4 do 100 m3</t>
  </si>
  <si>
    <t>-1691704073</t>
  </si>
  <si>
    <t>6</t>
  </si>
  <si>
    <t>171201201</t>
  </si>
  <si>
    <t>Uloženie sypaniny na skládky do 100 m3</t>
  </si>
  <si>
    <t>-1126661701</t>
  </si>
  <si>
    <t>7</t>
  </si>
  <si>
    <t>181101102</t>
  </si>
  <si>
    <t>Úprava pláne v zárezoch v hornine 1-4 so zhutnením</t>
  </si>
  <si>
    <t>m2</t>
  </si>
  <si>
    <t>-486054183</t>
  </si>
  <si>
    <t>Zakladanie</t>
  </si>
  <si>
    <t>8</t>
  </si>
  <si>
    <t>273361821</t>
  </si>
  <si>
    <t>Výstuž základových dosiek z ocele 10505</t>
  </si>
  <si>
    <t>t</t>
  </si>
  <si>
    <t>-140595648</t>
  </si>
  <si>
    <t>9</t>
  </si>
  <si>
    <t>273362021</t>
  </si>
  <si>
    <t>Výstuž základových dosiek zo zvár. sietí KARI</t>
  </si>
  <si>
    <t>-1273452295</t>
  </si>
  <si>
    <t>10</t>
  </si>
  <si>
    <t>275313611</t>
  </si>
  <si>
    <t>Betón základových pätiek, prostý tr. C 16/20</t>
  </si>
  <si>
    <t>-1165455149</t>
  </si>
  <si>
    <t>11</t>
  </si>
  <si>
    <t>275351215</t>
  </si>
  <si>
    <t>Debnenie stien základových pätiek, zhotovenie-dielce</t>
  </si>
  <si>
    <t>-525131333</t>
  </si>
  <si>
    <t>12</t>
  </si>
  <si>
    <t>275351216</t>
  </si>
  <si>
    <t>Debnenie stien základovýcb pätiek, odstránenie-dielce</t>
  </si>
  <si>
    <t>-156364214</t>
  </si>
  <si>
    <t>13</t>
  </si>
  <si>
    <t>275361821</t>
  </si>
  <si>
    <t>Výstuž základových pätiek z ocele 10505</t>
  </si>
  <si>
    <t>184919920</t>
  </si>
  <si>
    <t>Vodorovné konštrukcie</t>
  </si>
  <si>
    <t>14</t>
  </si>
  <si>
    <t>451577777</t>
  </si>
  <si>
    <t>Podklad pod dlažbu v ploche vodorovnej alebo v sklone do 1:5 hr. 40 mm z kameniva ťaženého</t>
  </si>
  <si>
    <t>1502970023</t>
  </si>
  <si>
    <t>Komunikácie</t>
  </si>
  <si>
    <t>15</t>
  </si>
  <si>
    <t>564251111</t>
  </si>
  <si>
    <t>Podklad alebo podsyp zo štrkopiesku s rozprestretím, vlhčením a zhutnením, po zhutnení hr. 150 mm</t>
  </si>
  <si>
    <t>943133746</t>
  </si>
  <si>
    <t>16</t>
  </si>
  <si>
    <t>567134215</t>
  </si>
  <si>
    <t>Podklad z podkladového betónu PB II tr. C 16/20 hr. 200 mm</t>
  </si>
  <si>
    <t>1728863309</t>
  </si>
  <si>
    <t>17</t>
  </si>
  <si>
    <t>596911141</t>
  </si>
  <si>
    <t>Kladenie betónovej zámkovej dlažby komunikácií pre peších hr. 60 mm pre peších do 50 m2 so zriadením lôžka z kameniva hr. 40 mm</t>
  </si>
  <si>
    <t>-741334266</t>
  </si>
  <si>
    <t>18</t>
  </si>
  <si>
    <t>M</t>
  </si>
  <si>
    <t>59246000750P</t>
  </si>
  <si>
    <t>Dlažba betónová zámková  hr. 60 mm, sivá</t>
  </si>
  <si>
    <t>-1804404196</t>
  </si>
  <si>
    <t>Ostatné konštrukcie a práce-búranie</t>
  </si>
  <si>
    <t>19</t>
  </si>
  <si>
    <t>916561111</t>
  </si>
  <si>
    <t>Osadenie záhonového alebo parkového obrubníka betón., do lôžka z bet. pros. tr. C 12/15 s bočnou oporou</t>
  </si>
  <si>
    <t>m</t>
  </si>
  <si>
    <t>1938730479</t>
  </si>
  <si>
    <t>592170001800</t>
  </si>
  <si>
    <t>Obrubník parkový, lxšxv 1000x50x200 mm, sivá</t>
  </si>
  <si>
    <t>ks</t>
  </si>
  <si>
    <t>-260209495</t>
  </si>
  <si>
    <t>99</t>
  </si>
  <si>
    <t>Presun hmôt HSV</t>
  </si>
  <si>
    <t>21</t>
  </si>
  <si>
    <t>998223011</t>
  </si>
  <si>
    <t>Presun hmôt pre pozemné komunikácie s krytom dláždeným (822 2.3, 822 5.3) akejkoľvek dĺžky objektu</t>
  </si>
  <si>
    <t>-415871595</t>
  </si>
  <si>
    <t>PSV</t>
  </si>
  <si>
    <t>Práce a dodávky PSV</t>
  </si>
  <si>
    <t>765</t>
  </si>
  <si>
    <t>Konštrukcie - krytiny tvrdé</t>
  </si>
  <si>
    <t>22</t>
  </si>
  <si>
    <t>76535541P</t>
  </si>
  <si>
    <t>Zastrešenie polykarbonátovou krytinou hr. 10 mm komplet, vr. kotviacich profilov a olištovania</t>
  </si>
  <si>
    <t>-1157985272</t>
  </si>
  <si>
    <t>23</t>
  </si>
  <si>
    <t>998765101</t>
  </si>
  <si>
    <t>Presun hmôt pre tvrdé krytiny v objektoch výšky do 6 m</t>
  </si>
  <si>
    <t>-837418865</t>
  </si>
  <si>
    <t>767</t>
  </si>
  <si>
    <t>Konštrukcie doplnkové kovové</t>
  </si>
  <si>
    <t>24</t>
  </si>
  <si>
    <t>767995102</t>
  </si>
  <si>
    <t xml:space="preserve">Montáž ostatných atypických kovových stavebných doplnkových konštrukcií nad 5 do 10 kg </t>
  </si>
  <si>
    <t>kg</t>
  </si>
  <si>
    <t>510719772</t>
  </si>
  <si>
    <t>25</t>
  </si>
  <si>
    <t>553010000P</t>
  </si>
  <si>
    <t xml:space="preserve">Stavebná oceľ - oceľová konštrukcia - komplet vrátane skrutiek, kotviacich profilov, podložiek (jakl 100/50/4, jakl 50/3, jakl 25/3, PL 130/100/5,PL 67/85/5), oceľ S235 </t>
  </si>
  <si>
    <t>32</t>
  </si>
  <si>
    <t>-2125715570</t>
  </si>
  <si>
    <t>26</t>
  </si>
  <si>
    <t>998767101</t>
  </si>
  <si>
    <t>Presun hmôt pre kovové stavebné doplnkové konštrukcie v objektoch výšky do 6 m</t>
  </si>
  <si>
    <t>-1637401563</t>
  </si>
  <si>
    <t>783</t>
  </si>
  <si>
    <t>Nátery</t>
  </si>
  <si>
    <t>27</t>
  </si>
  <si>
    <t>783225100</t>
  </si>
  <si>
    <t xml:space="preserve">Nátery kov.stav.doplnk.konštr. syntetické na vzduchu schnúce dvojnás. 1x s emailov. </t>
  </si>
  <si>
    <t>-1119880486</t>
  </si>
  <si>
    <t>28</t>
  </si>
  <si>
    <t>783226100</t>
  </si>
  <si>
    <t xml:space="preserve">Nátery kov.stav.doplnk.konštr. syntetické na vzduchu schnúce základný </t>
  </si>
  <si>
    <t>-1975516339</t>
  </si>
  <si>
    <t>HZS</t>
  </si>
  <si>
    <t>Hodinové zúčtovacie sadzby</t>
  </si>
  <si>
    <t>29</t>
  </si>
  <si>
    <t>HZS000114</t>
  </si>
  <si>
    <t>Stavebno montážne práce najnáročnejšie na odbornosť - prehliadky pracoviska a revízie (Tr. 4) v rozsahu viac ako 8 hodín - pripojenie  ELI  k nabíjacej stanici - M+D komplet</t>
  </si>
  <si>
    <t>hod</t>
  </si>
  <si>
    <t>512</t>
  </si>
  <si>
    <t>1599860695</t>
  </si>
  <si>
    <t>OST</t>
  </si>
  <si>
    <t>Ostatné</t>
  </si>
  <si>
    <t>30</t>
  </si>
  <si>
    <t>001P</t>
  </si>
  <si>
    <t>Zriadenie nabíjacej stanice pre 12 stanovíšť</t>
  </si>
  <si>
    <t>kpl</t>
  </si>
  <si>
    <t>-1585017205</t>
  </si>
  <si>
    <t>31</t>
  </si>
  <si>
    <t>003P</t>
  </si>
  <si>
    <t>Kamerový systém</t>
  </si>
  <si>
    <t>-2087284811</t>
  </si>
  <si>
    <t>01.2 - Odpočívadlo pre cyklistov</t>
  </si>
  <si>
    <t xml:space="preserve">    3 - Zvislé a kompletné konštrukcie</t>
  </si>
  <si>
    <t xml:space="preserve">    711 - Izolácie proti vode a vlhkosti</t>
  </si>
  <si>
    <t xml:space="preserve">    762 - Konštrukcie tesárske</t>
  </si>
  <si>
    <t xml:space="preserve">    764 - Konštrukcie klampiarske</t>
  </si>
  <si>
    <t>78134933</t>
  </si>
  <si>
    <t>669952866</t>
  </si>
  <si>
    <t>48584193</t>
  </si>
  <si>
    <t>132201101</t>
  </si>
  <si>
    <t>Výkop ryhy do šírky 600 mm v horn.3 do 100 m3</t>
  </si>
  <si>
    <t>-934247044</t>
  </si>
  <si>
    <t>132201109</t>
  </si>
  <si>
    <t>Príplatok k cene za lepivosť pri hĺbení rýh šírky do 600 mm zapažených i nezapažených s urovnaním dna v hornine 3</t>
  </si>
  <si>
    <t>-2070461790</t>
  </si>
  <si>
    <t>-808237698</t>
  </si>
  <si>
    <t>47693128</t>
  </si>
  <si>
    <t>273578925</t>
  </si>
  <si>
    <t>-62807182</t>
  </si>
  <si>
    <t>271571111</t>
  </si>
  <si>
    <t>Vankúše zhutnené pod základy zo štrkopiesku</t>
  </si>
  <si>
    <t>1737712233</t>
  </si>
  <si>
    <t>274313521</t>
  </si>
  <si>
    <t>Betón základových pásov, prostý tr. C 12/15</t>
  </si>
  <si>
    <t>-1318305568</t>
  </si>
  <si>
    <t>274351215</t>
  </si>
  <si>
    <t>Debnenie stien základových pásov, zhotovenie-dielce</t>
  </si>
  <si>
    <t>-2068507976</t>
  </si>
  <si>
    <t>274351216</t>
  </si>
  <si>
    <t>Debnenie stien základových pásov, odstránenie-dielce</t>
  </si>
  <si>
    <t>1475730933</t>
  </si>
  <si>
    <t>275313521</t>
  </si>
  <si>
    <t>Betón základových pätiek, prostý tr. C 12/15</t>
  </si>
  <si>
    <t>762303743</t>
  </si>
  <si>
    <t>506967441</t>
  </si>
  <si>
    <t>-793570257</t>
  </si>
  <si>
    <t>289971211</t>
  </si>
  <si>
    <t>Zhotovenie vrstvy z geotextílie na upravenom povrchu sklon do 1 : 5 , šírky od 0 do 3 m</t>
  </si>
  <si>
    <t>-1282347145</t>
  </si>
  <si>
    <t>693110000900</t>
  </si>
  <si>
    <t>ECO fólia separačná proti prerastaniu buriny</t>
  </si>
  <si>
    <t>-277078392</t>
  </si>
  <si>
    <t>Zvislé a kompletné konštrukcie</t>
  </si>
  <si>
    <t>314291140</t>
  </si>
  <si>
    <t>Murivo komínov z tehál šamotových dĺžky 300mm s. III malta žiarovzdorná hr. 3 mm</t>
  </si>
  <si>
    <t>1217302596</t>
  </si>
  <si>
    <t>316381216</t>
  </si>
  <si>
    <t>Krycie dosky komínov a ventilácií z bet. C 16/20, s debnením,výstužou a poterom, s presahom, hr. do 100 mm</t>
  </si>
  <si>
    <t>-1224762554</t>
  </si>
  <si>
    <t>327212141</t>
  </si>
  <si>
    <t>Murivo nadzákladové múrov z kameňa uprav. mäkkého</t>
  </si>
  <si>
    <t>-396102529</t>
  </si>
  <si>
    <t>338951113</t>
  </si>
  <si>
    <t>Osadenie drev.stľpika plotového priem. 100-150mm, impregnovaných</t>
  </si>
  <si>
    <t>-617060625</t>
  </si>
  <si>
    <t>60512000860P</t>
  </si>
  <si>
    <t>Hranoly zo smrekovca akosť I , hr. 150/150 mm,</t>
  </si>
  <si>
    <t>-905962838</t>
  </si>
  <si>
    <t>-1735716428</t>
  </si>
  <si>
    <t>564231111</t>
  </si>
  <si>
    <t>Podklad alebo podsyp zo štrkopiesku s rozprestretím, vlhčením a zhutnením, po zhutnení hr. 100 mm</t>
  </si>
  <si>
    <t>-76204637</t>
  </si>
  <si>
    <t>1831197006</t>
  </si>
  <si>
    <t>2038466461</t>
  </si>
  <si>
    <t>240133128</t>
  </si>
  <si>
    <t>944859094</t>
  </si>
  <si>
    <t>397162585</t>
  </si>
  <si>
    <t>998011001</t>
  </si>
  <si>
    <t>Presun hmôt pre budovy  (801, 803, 812), zvislá konštr. z tehál, tvárnic, z kovu výšky do 6 m</t>
  </si>
  <si>
    <t>726739123</t>
  </si>
  <si>
    <t>711</t>
  </si>
  <si>
    <t>Izolácie proti vode a vlhkosti</t>
  </si>
  <si>
    <t>711113202</t>
  </si>
  <si>
    <t>Zhotovenie  izolácie proti zemnej vlhkosti za studena na vodorovnej ploche z tekutej lepenky, dvojnásobná</t>
  </si>
  <si>
    <t>664167463</t>
  </si>
  <si>
    <t>33</t>
  </si>
  <si>
    <t>24561000330P</t>
  </si>
  <si>
    <t>Tekutá lepenka (napr. Den Braven 2K 400), 14 kg</t>
  </si>
  <si>
    <t>-609383740</t>
  </si>
  <si>
    <t>34</t>
  </si>
  <si>
    <t>711113302</t>
  </si>
  <si>
    <t>Zhotovenie  izolácie proti zemnej vlhkosti za studena na zvislej ploche z tekutej lepenky, dvojnásobná</t>
  </si>
  <si>
    <t>1729369686</t>
  </si>
  <si>
    <t>35</t>
  </si>
  <si>
    <t>589155197</t>
  </si>
  <si>
    <t>36</t>
  </si>
  <si>
    <t>998711101</t>
  </si>
  <si>
    <t>Presun hmôt pre izoláciu proti vode v objektoch výšky do 6 m</t>
  </si>
  <si>
    <t>570859192</t>
  </si>
  <si>
    <t>762</t>
  </si>
  <si>
    <t>Konštrukcie tesárske</t>
  </si>
  <si>
    <t>37</t>
  </si>
  <si>
    <t>762081059</t>
  </si>
  <si>
    <t>Zvláštne výkony na stavenisku, obľovanie reziva plošné jednostranné</t>
  </si>
  <si>
    <t>857658280</t>
  </si>
  <si>
    <t>38</t>
  </si>
  <si>
    <t>762081060</t>
  </si>
  <si>
    <t>Zvláštne výkony na stavenisku, viacstranné hobľovanie reziva</t>
  </si>
  <si>
    <t>728230623</t>
  </si>
  <si>
    <t>39</t>
  </si>
  <si>
    <t>762137112</t>
  </si>
  <si>
    <t>Montáž debnenia stien z odkôrnenej tyčoviny s priemerom do 150 mm s medzerami 40-60mm</t>
  </si>
  <si>
    <t>1642487983</t>
  </si>
  <si>
    <t>40</t>
  </si>
  <si>
    <t>052173180100</t>
  </si>
  <si>
    <t>Tyč ihličňanová tr. 1, hrúbka 7-8 cm, dĺžky 6 m a bez kôry</t>
  </si>
  <si>
    <t>-305053255</t>
  </si>
  <si>
    <t>41</t>
  </si>
  <si>
    <t>76231110P</t>
  </si>
  <si>
    <t>Montáž kotevných želiez, príložiek, pätiek, ťahadiel, s pripojením k drevenej konštrukcii</t>
  </si>
  <si>
    <t>-1041162456</t>
  </si>
  <si>
    <t>42</t>
  </si>
  <si>
    <t>55351000981P</t>
  </si>
  <si>
    <t xml:space="preserve">Oceľ. pätka dreveného stĺpika </t>
  </si>
  <si>
    <t>121576087</t>
  </si>
  <si>
    <t>43</t>
  </si>
  <si>
    <t>762332110</t>
  </si>
  <si>
    <t>Montáž viazaných konštrukcií krovov striech z reziva priemernej plochy do 120 cm2</t>
  </si>
  <si>
    <t>-1716657386</t>
  </si>
  <si>
    <t>44</t>
  </si>
  <si>
    <t>762332120</t>
  </si>
  <si>
    <t>Montáž viazaných konštrukcií krovov striech z reziva priemernej plochy 120-224 cm2</t>
  </si>
  <si>
    <t>-464801727</t>
  </si>
  <si>
    <t>45</t>
  </si>
  <si>
    <t>762332130</t>
  </si>
  <si>
    <t>Montáž viazaných konštrukcií krovov striech z reziva priemernej plochy 224-288 cm2</t>
  </si>
  <si>
    <t>-802489377</t>
  </si>
  <si>
    <t>46</t>
  </si>
  <si>
    <t>60512000760P</t>
  </si>
  <si>
    <t>Hranoly zo smrekovca akosť I dĺ. 2000-3750 mm, hr. 140 mm, š. 140, 160, 200 mm</t>
  </si>
  <si>
    <t>-1589308641</t>
  </si>
  <si>
    <t>47</t>
  </si>
  <si>
    <t>762341004</t>
  </si>
  <si>
    <t>Montáž debnenia jednoduchých striech, na krokvy z dosiek na zraz</t>
  </si>
  <si>
    <t>-1431248191</t>
  </si>
  <si>
    <t>48</t>
  </si>
  <si>
    <t>605110000600</t>
  </si>
  <si>
    <t>Dosky a fošne zo smreku neopracované neomietané akosť I hr. 24-32 mm, š. 250-300 mm</t>
  </si>
  <si>
    <t>-1235417544</t>
  </si>
  <si>
    <t>49</t>
  </si>
  <si>
    <t>762341201</t>
  </si>
  <si>
    <t>Montáž latovania jednoduchých striech pre sklon do 60°</t>
  </si>
  <si>
    <t>-1553480719</t>
  </si>
  <si>
    <t>50</t>
  </si>
  <si>
    <t>762341252</t>
  </si>
  <si>
    <t>Montáž kontralát pre sklon od 22° do 35°</t>
  </si>
  <si>
    <t>-141488340</t>
  </si>
  <si>
    <t>51</t>
  </si>
  <si>
    <t>605330001400</t>
  </si>
  <si>
    <t>Laty zo smreku akosť I prierez do 25 cm2, dĺ. 2010-3000 mm</t>
  </si>
  <si>
    <t>-1246551473</t>
  </si>
  <si>
    <t>52</t>
  </si>
  <si>
    <t>762351110</t>
  </si>
  <si>
    <t>Montáž nadstrešných konštrukcií svetlíkov, vetrákov, dymovníkov z hraneného reziva do 100 cm2</t>
  </si>
  <si>
    <t>-904839464</t>
  </si>
  <si>
    <t>53</t>
  </si>
  <si>
    <t>762395000</t>
  </si>
  <si>
    <t>Spojovacie prostriedky pre viazané konštrukcie krovov, debnenie a laťovanie, nadstrešné konštr., spádové kliny - svorky, dosky, klince, pásová oceľ, vruty</t>
  </si>
  <si>
    <t>113793569</t>
  </si>
  <si>
    <t>54</t>
  </si>
  <si>
    <t>998762102</t>
  </si>
  <si>
    <t>Presun hmôt pre konštrukcie tesárske v objektoch výšky do 12 m</t>
  </si>
  <si>
    <t>-1186589226</t>
  </si>
  <si>
    <t>764</t>
  </si>
  <si>
    <t>Konštrukcie klampiarske</t>
  </si>
  <si>
    <t>55</t>
  </si>
  <si>
    <t>764731112</t>
  </si>
  <si>
    <t>Oplechovanie z poplast. plechov okolo komína a strešníka (napr. LINDAB) rš. 200 mm</t>
  </si>
  <si>
    <t>149942343</t>
  </si>
  <si>
    <t>56</t>
  </si>
  <si>
    <t>764721116P</t>
  </si>
  <si>
    <t>Komínová doska (napr. LINDAB)</t>
  </si>
  <si>
    <t>1491747195</t>
  </si>
  <si>
    <t>57</t>
  </si>
  <si>
    <t>998764101</t>
  </si>
  <si>
    <t>Presun hmôt pre konštrukcie klampiarske v objektoch výšky do 6 m</t>
  </si>
  <si>
    <t>-1125247638</t>
  </si>
  <si>
    <t>58</t>
  </si>
  <si>
    <t>765312595</t>
  </si>
  <si>
    <t>Montáž keramickej krytiny (napr. TONDACH), zložitých striech, sklon od 22° do 35°</t>
  </si>
  <si>
    <t>2072153304</t>
  </si>
  <si>
    <t>59</t>
  </si>
  <si>
    <t>765314391</t>
  </si>
  <si>
    <t>Montáž hrebeňa (napr. TONDACH), sklon od 22° do 35°</t>
  </si>
  <si>
    <t>1073475976</t>
  </si>
  <si>
    <t>60</t>
  </si>
  <si>
    <t>765314394</t>
  </si>
  <si>
    <t>Montáž nárožia (napr. TONDACH), sklon od 22° do 35°</t>
  </si>
  <si>
    <t>-1000315277</t>
  </si>
  <si>
    <t>61</t>
  </si>
  <si>
    <t>765314593</t>
  </si>
  <si>
    <t>Montáž odkvapovej hrany (napr. TONDACH)</t>
  </si>
  <si>
    <t>-126953758</t>
  </si>
  <si>
    <t>62</t>
  </si>
  <si>
    <t>59661000010P</t>
  </si>
  <si>
    <t>-392598767</t>
  </si>
  <si>
    <t>63</t>
  </si>
  <si>
    <t>765901322</t>
  </si>
  <si>
    <t>Strešná fólia Universal 2S, na plné debnenie</t>
  </si>
  <si>
    <t>-1830513503</t>
  </si>
  <si>
    <t>64</t>
  </si>
  <si>
    <t>388981265</t>
  </si>
  <si>
    <t>65</t>
  </si>
  <si>
    <t>783726200</t>
  </si>
  <si>
    <t>Nátery tesárskych konštrukcií syntetické na vzduchu schnúce lazurovacím lakom 2x lakovaním</t>
  </si>
  <si>
    <t>1399206952</t>
  </si>
  <si>
    <t>66</t>
  </si>
  <si>
    <t>783782203</t>
  </si>
  <si>
    <t>Nátery tesárskych konštrukcií povrchová impregnácia (napr. Bochemitom QB)</t>
  </si>
  <si>
    <t>-1172675185</t>
  </si>
  <si>
    <r>
      <t xml:space="preserve">Krytina keramická (napr.  TONDACH BOBROVKA) - </t>
    </r>
    <r>
      <rPr>
        <b/>
        <i/>
        <sz val="9"/>
        <color rgb="FF0000FF"/>
        <rFont val="Arial CE"/>
        <charset val="238"/>
      </rPr>
      <t>dodávka obce -</t>
    </r>
    <r>
      <rPr>
        <i/>
        <sz val="9"/>
        <color rgb="FF0000FF"/>
        <rFont val="Arial CE"/>
      </rPr>
      <t xml:space="preserve"> </t>
    </r>
    <r>
      <rPr>
        <b/>
        <i/>
        <sz val="9"/>
        <color rgb="FF0000FF"/>
        <rFont val="Arial CE"/>
        <charset val="238"/>
      </rPr>
      <t>NEOCEŇOVAŤ</t>
    </r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</si>
</sst>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i/>
      <sz val="9"/>
      <color rgb="FF0000FF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workbookViewId="0">
      <selection activeCell="E14" sqref="E14:AJ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84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ht="12" customHeight="1">
      <c r="B5" s="16"/>
      <c r="D5" s="20" t="s">
        <v>11</v>
      </c>
      <c r="K5" s="195" t="s">
        <v>12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6"/>
      <c r="BE5" s="202" t="s">
        <v>13</v>
      </c>
      <c r="BS5" s="13" t="s">
        <v>6</v>
      </c>
    </row>
    <row r="6" spans="1:74" ht="36.950000000000003" customHeight="1">
      <c r="B6" s="16"/>
      <c r="D6" s="22" t="s">
        <v>14</v>
      </c>
      <c r="K6" s="196" t="s">
        <v>15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6"/>
      <c r="BE6" s="203"/>
      <c r="BS6" s="13" t="s">
        <v>6</v>
      </c>
    </row>
    <row r="7" spans="1:74" ht="12" customHeight="1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203"/>
      <c r="BS7" s="13" t="s">
        <v>6</v>
      </c>
    </row>
    <row r="8" spans="1:74" ht="12" customHeight="1">
      <c r="B8" s="16"/>
      <c r="D8" s="23" t="s">
        <v>18</v>
      </c>
      <c r="K8" s="21" t="s">
        <v>19</v>
      </c>
      <c r="AK8" s="23" t="s">
        <v>20</v>
      </c>
      <c r="AN8" s="24" t="s">
        <v>21</v>
      </c>
      <c r="AR8" s="16"/>
      <c r="BE8" s="203"/>
      <c r="BS8" s="13" t="s">
        <v>6</v>
      </c>
    </row>
    <row r="9" spans="1:74" ht="14.45" customHeight="1">
      <c r="B9" s="16"/>
      <c r="AR9" s="16"/>
      <c r="BE9" s="203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203"/>
      <c r="BS10" s="13" t="s">
        <v>6</v>
      </c>
    </row>
    <row r="11" spans="1:74" ht="18.399999999999999" customHeight="1">
      <c r="B11" s="16"/>
      <c r="E11" s="21" t="s">
        <v>24</v>
      </c>
      <c r="AK11" s="23" t="s">
        <v>25</v>
      </c>
      <c r="AN11" s="21" t="s">
        <v>1</v>
      </c>
      <c r="AR11" s="16"/>
      <c r="BE11" s="203"/>
      <c r="BS11" s="13" t="s">
        <v>6</v>
      </c>
    </row>
    <row r="12" spans="1:74" ht="6.95" customHeight="1">
      <c r="B12" s="16"/>
      <c r="AR12" s="16"/>
      <c r="BE12" s="203"/>
      <c r="BS12" s="13" t="s">
        <v>6</v>
      </c>
    </row>
    <row r="13" spans="1:74" ht="12" customHeight="1">
      <c r="B13" s="16"/>
      <c r="D13" s="23" t="s">
        <v>26</v>
      </c>
      <c r="AK13" s="23" t="s">
        <v>23</v>
      </c>
      <c r="AN13" s="25"/>
      <c r="AR13" s="16"/>
      <c r="BE13" s="203"/>
      <c r="BS13" s="13" t="s">
        <v>6</v>
      </c>
    </row>
    <row r="14" spans="1:74" ht="12.75">
      <c r="B14" s="16"/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3" t="s">
        <v>25</v>
      </c>
      <c r="AN14" s="25"/>
      <c r="AR14" s="16"/>
      <c r="BE14" s="203"/>
      <c r="BS14" s="13" t="s">
        <v>6</v>
      </c>
    </row>
    <row r="15" spans="1:74" ht="6.95" customHeight="1">
      <c r="B15" s="16"/>
      <c r="AR15" s="16"/>
      <c r="BE15" s="203"/>
      <c r="BS15" s="13" t="s">
        <v>3</v>
      </c>
    </row>
    <row r="16" spans="1:74" ht="12" customHeight="1">
      <c r="B16" s="16"/>
      <c r="D16" s="23" t="s">
        <v>27</v>
      </c>
      <c r="AK16" s="23" t="s">
        <v>23</v>
      </c>
      <c r="AN16" s="21" t="s">
        <v>1</v>
      </c>
      <c r="AR16" s="16"/>
      <c r="BE16" s="203"/>
      <c r="BS16" s="13" t="s">
        <v>3</v>
      </c>
    </row>
    <row r="17" spans="2:71" ht="18.399999999999999" customHeight="1">
      <c r="B17" s="16"/>
      <c r="E17" s="21" t="s">
        <v>28</v>
      </c>
      <c r="AK17" s="23" t="s">
        <v>25</v>
      </c>
      <c r="AN17" s="21" t="s">
        <v>1</v>
      </c>
      <c r="AR17" s="16"/>
      <c r="BE17" s="203"/>
      <c r="BS17" s="13" t="s">
        <v>29</v>
      </c>
    </row>
    <row r="18" spans="2:71" ht="6.95" customHeight="1">
      <c r="B18" s="16"/>
      <c r="AR18" s="16"/>
      <c r="BE18" s="203"/>
      <c r="BS18" s="13" t="s">
        <v>30</v>
      </c>
    </row>
    <row r="19" spans="2:71" ht="12" customHeight="1">
      <c r="B19" s="16"/>
      <c r="D19" s="23" t="s">
        <v>31</v>
      </c>
      <c r="AK19" s="23" t="s">
        <v>23</v>
      </c>
      <c r="AN19" s="21" t="s">
        <v>1</v>
      </c>
      <c r="AR19" s="16"/>
      <c r="BE19" s="203"/>
      <c r="BS19" s="13" t="s">
        <v>30</v>
      </c>
    </row>
    <row r="20" spans="2:71" ht="18.399999999999999" customHeight="1">
      <c r="B20" s="16"/>
      <c r="E20" s="21" t="s">
        <v>28</v>
      </c>
      <c r="AK20" s="23" t="s">
        <v>25</v>
      </c>
      <c r="AN20" s="21" t="s">
        <v>1</v>
      </c>
      <c r="AR20" s="16"/>
      <c r="BE20" s="203"/>
      <c r="BS20" s="13" t="s">
        <v>29</v>
      </c>
    </row>
    <row r="21" spans="2:71" ht="6.95" customHeight="1">
      <c r="B21" s="16"/>
      <c r="AR21" s="16"/>
      <c r="BE21" s="203"/>
    </row>
    <row r="22" spans="2:71" ht="12" customHeight="1">
      <c r="B22" s="16"/>
      <c r="D22" s="23" t="s">
        <v>32</v>
      </c>
      <c r="AR22" s="16"/>
      <c r="BE22" s="203"/>
    </row>
    <row r="23" spans="2:71" ht="16.5" customHeight="1">
      <c r="B23" s="16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6"/>
      <c r="BE23" s="203"/>
    </row>
    <row r="24" spans="2:71" ht="6.95" customHeight="1">
      <c r="B24" s="16"/>
      <c r="AR24" s="16"/>
      <c r="BE24" s="203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03"/>
    </row>
    <row r="26" spans="2:71" s="1" customFormat="1" ht="25.9" customHeight="1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2">
        <f>ROUND(AG94,2)</f>
        <v>0</v>
      </c>
      <c r="AL26" s="183"/>
      <c r="AM26" s="183"/>
      <c r="AN26" s="183"/>
      <c r="AO26" s="183"/>
      <c r="AR26" s="28"/>
      <c r="BE26" s="203"/>
    </row>
    <row r="27" spans="2:71" s="1" customFormat="1" ht="6.95" customHeight="1">
      <c r="B27" s="28"/>
      <c r="AR27" s="28"/>
      <c r="BE27" s="203"/>
    </row>
    <row r="28" spans="2:71" s="1" customFormat="1" ht="12.75">
      <c r="B28" s="28"/>
      <c r="L28" s="200" t="s">
        <v>34</v>
      </c>
      <c r="M28" s="200"/>
      <c r="N28" s="200"/>
      <c r="O28" s="200"/>
      <c r="P28" s="200"/>
      <c r="W28" s="200" t="s">
        <v>35</v>
      </c>
      <c r="X28" s="200"/>
      <c r="Y28" s="200"/>
      <c r="Z28" s="200"/>
      <c r="AA28" s="200"/>
      <c r="AB28" s="200"/>
      <c r="AC28" s="200"/>
      <c r="AD28" s="200"/>
      <c r="AE28" s="200"/>
      <c r="AK28" s="200" t="s">
        <v>36</v>
      </c>
      <c r="AL28" s="200"/>
      <c r="AM28" s="200"/>
      <c r="AN28" s="200"/>
      <c r="AO28" s="200"/>
      <c r="AR28" s="28"/>
      <c r="BE28" s="203"/>
    </row>
    <row r="29" spans="2:71" s="2" customFormat="1" ht="14.45" customHeight="1">
      <c r="B29" s="32"/>
      <c r="D29" s="23" t="s">
        <v>37</v>
      </c>
      <c r="F29" s="23" t="s">
        <v>38</v>
      </c>
      <c r="L29" s="201">
        <v>0.2</v>
      </c>
      <c r="M29" s="181"/>
      <c r="N29" s="181"/>
      <c r="O29" s="181"/>
      <c r="P29" s="181"/>
      <c r="W29" s="180">
        <f>ROUND(AZ94, 2)</f>
        <v>0</v>
      </c>
      <c r="X29" s="181"/>
      <c r="Y29" s="181"/>
      <c r="Z29" s="181"/>
      <c r="AA29" s="181"/>
      <c r="AB29" s="181"/>
      <c r="AC29" s="181"/>
      <c r="AD29" s="181"/>
      <c r="AE29" s="181"/>
      <c r="AK29" s="180">
        <f>ROUND(AV94, 2)</f>
        <v>0</v>
      </c>
      <c r="AL29" s="181"/>
      <c r="AM29" s="181"/>
      <c r="AN29" s="181"/>
      <c r="AO29" s="181"/>
      <c r="AR29" s="32"/>
      <c r="BE29" s="204"/>
    </row>
    <row r="30" spans="2:71" s="2" customFormat="1" ht="14.45" customHeight="1">
      <c r="B30" s="32"/>
      <c r="F30" s="23" t="s">
        <v>39</v>
      </c>
      <c r="L30" s="201">
        <v>0.2</v>
      </c>
      <c r="M30" s="181"/>
      <c r="N30" s="181"/>
      <c r="O30" s="181"/>
      <c r="P30" s="181"/>
      <c r="W30" s="180">
        <f>ROUND(BA94, 2)</f>
        <v>0</v>
      </c>
      <c r="X30" s="181"/>
      <c r="Y30" s="181"/>
      <c r="Z30" s="181"/>
      <c r="AA30" s="181"/>
      <c r="AB30" s="181"/>
      <c r="AC30" s="181"/>
      <c r="AD30" s="181"/>
      <c r="AE30" s="181"/>
      <c r="AK30" s="180">
        <f>ROUND(AW94, 2)</f>
        <v>0</v>
      </c>
      <c r="AL30" s="181"/>
      <c r="AM30" s="181"/>
      <c r="AN30" s="181"/>
      <c r="AO30" s="181"/>
      <c r="AR30" s="32"/>
      <c r="BE30" s="204"/>
    </row>
    <row r="31" spans="2:71" s="2" customFormat="1" ht="14.45" hidden="1" customHeight="1">
      <c r="B31" s="32"/>
      <c r="F31" s="23" t="s">
        <v>40</v>
      </c>
      <c r="L31" s="201">
        <v>0.2</v>
      </c>
      <c r="M31" s="181"/>
      <c r="N31" s="181"/>
      <c r="O31" s="181"/>
      <c r="P31" s="181"/>
      <c r="W31" s="180">
        <f>ROUND(BB94, 2)</f>
        <v>0</v>
      </c>
      <c r="X31" s="181"/>
      <c r="Y31" s="181"/>
      <c r="Z31" s="181"/>
      <c r="AA31" s="181"/>
      <c r="AB31" s="181"/>
      <c r="AC31" s="181"/>
      <c r="AD31" s="181"/>
      <c r="AE31" s="181"/>
      <c r="AK31" s="180">
        <v>0</v>
      </c>
      <c r="AL31" s="181"/>
      <c r="AM31" s="181"/>
      <c r="AN31" s="181"/>
      <c r="AO31" s="181"/>
      <c r="AR31" s="32"/>
      <c r="BE31" s="204"/>
    </row>
    <row r="32" spans="2:71" s="2" customFormat="1" ht="14.45" hidden="1" customHeight="1">
      <c r="B32" s="32"/>
      <c r="F32" s="23" t="s">
        <v>41</v>
      </c>
      <c r="L32" s="201">
        <v>0.2</v>
      </c>
      <c r="M32" s="181"/>
      <c r="N32" s="181"/>
      <c r="O32" s="181"/>
      <c r="P32" s="181"/>
      <c r="W32" s="180">
        <f>ROUND(BC94, 2)</f>
        <v>0</v>
      </c>
      <c r="X32" s="181"/>
      <c r="Y32" s="181"/>
      <c r="Z32" s="181"/>
      <c r="AA32" s="181"/>
      <c r="AB32" s="181"/>
      <c r="AC32" s="181"/>
      <c r="AD32" s="181"/>
      <c r="AE32" s="181"/>
      <c r="AK32" s="180">
        <v>0</v>
      </c>
      <c r="AL32" s="181"/>
      <c r="AM32" s="181"/>
      <c r="AN32" s="181"/>
      <c r="AO32" s="181"/>
      <c r="AR32" s="32"/>
      <c r="BE32" s="204"/>
    </row>
    <row r="33" spans="2:57" s="2" customFormat="1" ht="14.45" hidden="1" customHeight="1">
      <c r="B33" s="32"/>
      <c r="F33" s="23" t="s">
        <v>42</v>
      </c>
      <c r="L33" s="201">
        <v>0</v>
      </c>
      <c r="M33" s="181"/>
      <c r="N33" s="181"/>
      <c r="O33" s="181"/>
      <c r="P33" s="181"/>
      <c r="W33" s="180">
        <f>ROUND(BD94, 2)</f>
        <v>0</v>
      </c>
      <c r="X33" s="181"/>
      <c r="Y33" s="181"/>
      <c r="Z33" s="181"/>
      <c r="AA33" s="181"/>
      <c r="AB33" s="181"/>
      <c r="AC33" s="181"/>
      <c r="AD33" s="181"/>
      <c r="AE33" s="181"/>
      <c r="AK33" s="180">
        <v>0</v>
      </c>
      <c r="AL33" s="181"/>
      <c r="AM33" s="181"/>
      <c r="AN33" s="181"/>
      <c r="AO33" s="181"/>
      <c r="AR33" s="32"/>
      <c r="BE33" s="204"/>
    </row>
    <row r="34" spans="2:57" s="1" customFormat="1" ht="6.95" customHeight="1">
      <c r="B34" s="28"/>
      <c r="AR34" s="28"/>
      <c r="BE34" s="203"/>
    </row>
    <row r="35" spans="2:57" s="1" customFormat="1" ht="25.9" customHeight="1">
      <c r="B35" s="28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211" t="s">
        <v>45</v>
      </c>
      <c r="Y35" s="212"/>
      <c r="Z35" s="212"/>
      <c r="AA35" s="212"/>
      <c r="AB35" s="212"/>
      <c r="AC35" s="35"/>
      <c r="AD35" s="35"/>
      <c r="AE35" s="35"/>
      <c r="AF35" s="35"/>
      <c r="AG35" s="35"/>
      <c r="AH35" s="35"/>
      <c r="AI35" s="35"/>
      <c r="AJ35" s="35"/>
      <c r="AK35" s="213">
        <f>SUM(AK26:AK33)</f>
        <v>0</v>
      </c>
      <c r="AL35" s="212"/>
      <c r="AM35" s="212"/>
      <c r="AN35" s="212"/>
      <c r="AO35" s="214"/>
      <c r="AP35" s="33"/>
      <c r="AQ35" s="33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8"/>
      <c r="D60" s="39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48</v>
      </c>
      <c r="AI60" s="30"/>
      <c r="AJ60" s="30"/>
      <c r="AK60" s="30"/>
      <c r="AL60" s="30"/>
      <c r="AM60" s="39" t="s">
        <v>49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8"/>
      <c r="D64" s="37" t="s">
        <v>50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51</v>
      </c>
      <c r="AI64" s="38"/>
      <c r="AJ64" s="38"/>
      <c r="AK64" s="38"/>
      <c r="AL64" s="38"/>
      <c r="AM64" s="38"/>
      <c r="AN64" s="38"/>
      <c r="AO64" s="38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8"/>
      <c r="D75" s="39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48</v>
      </c>
      <c r="AI75" s="30"/>
      <c r="AJ75" s="30"/>
      <c r="AK75" s="30"/>
      <c r="AL75" s="30"/>
      <c r="AM75" s="39" t="s">
        <v>49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5" customHeight="1">
      <c r="B82" s="28"/>
      <c r="C82" s="17" t="s">
        <v>52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4"/>
      <c r="C84" s="23" t="s">
        <v>11</v>
      </c>
      <c r="L84" s="3" t="str">
        <f>K5</f>
        <v>2020-09u</v>
      </c>
      <c r="AR84" s="44"/>
    </row>
    <row r="85" spans="1:91" s="4" customFormat="1" ht="36.950000000000003" customHeight="1">
      <c r="B85" s="45"/>
      <c r="C85" s="46" t="s">
        <v>14</v>
      </c>
      <c r="L85" s="192" t="str">
        <f>K6</f>
        <v>Odpočívadlo a nabíjacia stanica elektrobicyklov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R85" s="45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18</v>
      </c>
      <c r="L87" s="47" t="str">
        <f>IF(K8="","",K8)</f>
        <v>Zemplín</v>
      </c>
      <c r="AI87" s="23" t="s">
        <v>20</v>
      </c>
      <c r="AM87" s="194" t="str">
        <f>IF(AN8= "","",AN8)</f>
        <v>7. 6. 2020</v>
      </c>
      <c r="AN87" s="194"/>
      <c r="AR87" s="28"/>
    </row>
    <row r="88" spans="1:91" s="1" customFormat="1" ht="6.95" customHeight="1">
      <c r="B88" s="28"/>
      <c r="AR88" s="28"/>
    </row>
    <row r="89" spans="1:91" s="1" customFormat="1" ht="15.2" customHeight="1">
      <c r="B89" s="28"/>
      <c r="C89" s="23" t="s">
        <v>22</v>
      </c>
      <c r="L89" s="3" t="str">
        <f>IF(E11= "","",E11)</f>
        <v>Obec Zemplín</v>
      </c>
      <c r="AI89" s="23" t="s">
        <v>27</v>
      </c>
      <c r="AM89" s="190" t="str">
        <f>IF(E17="","",E17)</f>
        <v xml:space="preserve"> </v>
      </c>
      <c r="AN89" s="191"/>
      <c r="AO89" s="191"/>
      <c r="AP89" s="191"/>
      <c r="AR89" s="28"/>
      <c r="AS89" s="186" t="s">
        <v>53</v>
      </c>
      <c r="AT89" s="187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>
      <c r="B90" s="28"/>
      <c r="C90" s="23" t="s">
        <v>26</v>
      </c>
      <c r="L90" s="3">
        <f>IF(E14= "Vyplň údaj","",E14)</f>
        <v>0</v>
      </c>
      <c r="AI90" s="23" t="s">
        <v>31</v>
      </c>
      <c r="AM90" s="190" t="str">
        <f>IF(E20="","",E20)</f>
        <v xml:space="preserve"> </v>
      </c>
      <c r="AN90" s="191"/>
      <c r="AO90" s="191"/>
      <c r="AP90" s="191"/>
      <c r="AR90" s="28"/>
      <c r="AS90" s="188"/>
      <c r="AT90" s="189"/>
      <c r="AU90" s="51"/>
      <c r="AV90" s="51"/>
      <c r="AW90" s="51"/>
      <c r="AX90" s="51"/>
      <c r="AY90" s="51"/>
      <c r="AZ90" s="51"/>
      <c r="BA90" s="51"/>
      <c r="BB90" s="51"/>
      <c r="BC90" s="51"/>
      <c r="BD90" s="52"/>
    </row>
    <row r="91" spans="1:91" s="1" customFormat="1" ht="10.9" customHeight="1">
      <c r="B91" s="28"/>
      <c r="AR91" s="28"/>
      <c r="AS91" s="188"/>
      <c r="AT91" s="189"/>
      <c r="AU91" s="51"/>
      <c r="AV91" s="51"/>
      <c r="AW91" s="51"/>
      <c r="AX91" s="51"/>
      <c r="AY91" s="51"/>
      <c r="AZ91" s="51"/>
      <c r="BA91" s="51"/>
      <c r="BB91" s="51"/>
      <c r="BC91" s="51"/>
      <c r="BD91" s="52"/>
    </row>
    <row r="92" spans="1:91" s="1" customFormat="1" ht="29.25" customHeight="1">
      <c r="B92" s="28"/>
      <c r="C92" s="216" t="s">
        <v>54</v>
      </c>
      <c r="D92" s="208"/>
      <c r="E92" s="208"/>
      <c r="F92" s="208"/>
      <c r="G92" s="208"/>
      <c r="H92" s="53"/>
      <c r="I92" s="207" t="s">
        <v>55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0" t="s">
        <v>56</v>
      </c>
      <c r="AH92" s="208"/>
      <c r="AI92" s="208"/>
      <c r="AJ92" s="208"/>
      <c r="AK92" s="208"/>
      <c r="AL92" s="208"/>
      <c r="AM92" s="208"/>
      <c r="AN92" s="207" t="s">
        <v>57</v>
      </c>
      <c r="AO92" s="208"/>
      <c r="AP92" s="209"/>
      <c r="AQ92" s="54" t="s">
        <v>58</v>
      </c>
      <c r="AR92" s="28"/>
      <c r="AS92" s="55" t="s">
        <v>59</v>
      </c>
      <c r="AT92" s="56" t="s">
        <v>60</v>
      </c>
      <c r="AU92" s="56" t="s">
        <v>61</v>
      </c>
      <c r="AV92" s="56" t="s">
        <v>62</v>
      </c>
      <c r="AW92" s="56" t="s">
        <v>63</v>
      </c>
      <c r="AX92" s="56" t="s">
        <v>64</v>
      </c>
      <c r="AY92" s="56" t="s">
        <v>65</v>
      </c>
      <c r="AZ92" s="56" t="s">
        <v>66</v>
      </c>
      <c r="BA92" s="56" t="s">
        <v>67</v>
      </c>
      <c r="BB92" s="56" t="s">
        <v>68</v>
      </c>
      <c r="BC92" s="56" t="s">
        <v>69</v>
      </c>
      <c r="BD92" s="57" t="s">
        <v>70</v>
      </c>
    </row>
    <row r="93" spans="1:91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9"/>
      <c r="C94" s="60" t="s">
        <v>71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22">
        <f>ROUND(AG95,2)</f>
        <v>0</v>
      </c>
      <c r="AH94" s="222"/>
      <c r="AI94" s="222"/>
      <c r="AJ94" s="222"/>
      <c r="AK94" s="222"/>
      <c r="AL94" s="222"/>
      <c r="AM94" s="222"/>
      <c r="AN94" s="215">
        <f>SUM(AG94,AT94)</f>
        <v>0</v>
      </c>
      <c r="AO94" s="215"/>
      <c r="AP94" s="215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72</v>
      </c>
      <c r="BT94" s="68" t="s">
        <v>73</v>
      </c>
      <c r="BU94" s="69" t="s">
        <v>74</v>
      </c>
      <c r="BV94" s="68" t="s">
        <v>75</v>
      </c>
      <c r="BW94" s="68" t="s">
        <v>4</v>
      </c>
      <c r="BX94" s="68" t="s">
        <v>76</v>
      </c>
      <c r="CL94" s="68" t="s">
        <v>1</v>
      </c>
    </row>
    <row r="95" spans="1:91" s="6" customFormat="1" ht="27" customHeight="1">
      <c r="B95" s="70"/>
      <c r="C95" s="71"/>
      <c r="D95" s="217" t="s">
        <v>77</v>
      </c>
      <c r="E95" s="217"/>
      <c r="F95" s="217"/>
      <c r="G95" s="217"/>
      <c r="H95" s="217"/>
      <c r="I95" s="72"/>
      <c r="J95" s="217" t="s">
        <v>78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20">
        <f>ROUND(SUM(AG96:AG97),2)</f>
        <v>0</v>
      </c>
      <c r="AH95" s="219"/>
      <c r="AI95" s="219"/>
      <c r="AJ95" s="219"/>
      <c r="AK95" s="219"/>
      <c r="AL95" s="219"/>
      <c r="AM95" s="219"/>
      <c r="AN95" s="218">
        <f>SUM(AG95,AT95)</f>
        <v>0</v>
      </c>
      <c r="AO95" s="219"/>
      <c r="AP95" s="219"/>
      <c r="AQ95" s="73" t="s">
        <v>79</v>
      </c>
      <c r="AR95" s="70"/>
      <c r="AS95" s="74">
        <f>ROUND(SUM(AS96:AS97),2)</f>
        <v>0</v>
      </c>
      <c r="AT95" s="75">
        <f>ROUND(SUM(AV95:AW95),2)</f>
        <v>0</v>
      </c>
      <c r="AU95" s="76">
        <f>ROUND(SUM(AU96:AU97),5)</f>
        <v>0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ROUND(SUM(AZ96:AZ97),2)</f>
        <v>0</v>
      </c>
      <c r="BA95" s="75">
        <f>ROUND(SUM(BA96:BA97),2)</f>
        <v>0</v>
      </c>
      <c r="BB95" s="75">
        <f>ROUND(SUM(BB96:BB97),2)</f>
        <v>0</v>
      </c>
      <c r="BC95" s="75">
        <f>ROUND(SUM(BC96:BC97),2)</f>
        <v>0</v>
      </c>
      <c r="BD95" s="77">
        <f>ROUND(SUM(BD96:BD97),2)</f>
        <v>0</v>
      </c>
      <c r="BS95" s="78" t="s">
        <v>72</v>
      </c>
      <c r="BT95" s="78" t="s">
        <v>80</v>
      </c>
      <c r="BU95" s="78" t="s">
        <v>74</v>
      </c>
      <c r="BV95" s="78" t="s">
        <v>75</v>
      </c>
      <c r="BW95" s="78" t="s">
        <v>81</v>
      </c>
      <c r="BX95" s="78" t="s">
        <v>4</v>
      </c>
      <c r="CL95" s="78" t="s">
        <v>1</v>
      </c>
      <c r="CM95" s="78" t="s">
        <v>73</v>
      </c>
    </row>
    <row r="96" spans="1:91" s="3" customFormat="1" ht="16.5" customHeight="1">
      <c r="A96" s="79" t="s">
        <v>82</v>
      </c>
      <c r="B96" s="44"/>
      <c r="C96" s="9"/>
      <c r="D96" s="9"/>
      <c r="E96" s="221" t="s">
        <v>83</v>
      </c>
      <c r="F96" s="221"/>
      <c r="G96" s="221"/>
      <c r="H96" s="221"/>
      <c r="I96" s="221"/>
      <c r="J96" s="9"/>
      <c r="K96" s="221" t="s">
        <v>84</v>
      </c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05">
        <f>'01.1 - Nabíjacia stanica ...'!J32</f>
        <v>0</v>
      </c>
      <c r="AH96" s="206"/>
      <c r="AI96" s="206"/>
      <c r="AJ96" s="206"/>
      <c r="AK96" s="206"/>
      <c r="AL96" s="206"/>
      <c r="AM96" s="206"/>
      <c r="AN96" s="205">
        <f>SUM(AG96,AT96)</f>
        <v>0</v>
      </c>
      <c r="AO96" s="206"/>
      <c r="AP96" s="206"/>
      <c r="AQ96" s="80" t="s">
        <v>85</v>
      </c>
      <c r="AR96" s="44"/>
      <c r="AS96" s="81">
        <v>0</v>
      </c>
      <c r="AT96" s="82">
        <f>ROUND(SUM(AV96:AW96),2)</f>
        <v>0</v>
      </c>
      <c r="AU96" s="83">
        <f>'01.1 - Nabíjacia stanica ...'!P133</f>
        <v>0</v>
      </c>
      <c r="AV96" s="82">
        <f>'01.1 - Nabíjacia stanica ...'!J35</f>
        <v>0</v>
      </c>
      <c r="AW96" s="82">
        <f>'01.1 - Nabíjacia stanica ...'!J36</f>
        <v>0</v>
      </c>
      <c r="AX96" s="82">
        <f>'01.1 - Nabíjacia stanica ...'!J37</f>
        <v>0</v>
      </c>
      <c r="AY96" s="82">
        <f>'01.1 - Nabíjacia stanica ...'!J38</f>
        <v>0</v>
      </c>
      <c r="AZ96" s="82">
        <f>'01.1 - Nabíjacia stanica ...'!F35</f>
        <v>0</v>
      </c>
      <c r="BA96" s="82">
        <f>'01.1 - Nabíjacia stanica ...'!F36</f>
        <v>0</v>
      </c>
      <c r="BB96" s="82">
        <f>'01.1 - Nabíjacia stanica ...'!F37</f>
        <v>0</v>
      </c>
      <c r="BC96" s="82">
        <f>'01.1 - Nabíjacia stanica ...'!F38</f>
        <v>0</v>
      </c>
      <c r="BD96" s="84">
        <f>'01.1 - Nabíjacia stanica ...'!F39</f>
        <v>0</v>
      </c>
      <c r="BT96" s="21" t="s">
        <v>86</v>
      </c>
      <c r="BV96" s="21" t="s">
        <v>75</v>
      </c>
      <c r="BW96" s="21" t="s">
        <v>87</v>
      </c>
      <c r="BX96" s="21" t="s">
        <v>81</v>
      </c>
      <c r="CL96" s="21" t="s">
        <v>1</v>
      </c>
    </row>
    <row r="97" spans="1:90" s="3" customFormat="1" ht="16.5" customHeight="1">
      <c r="A97" s="79" t="s">
        <v>82</v>
      </c>
      <c r="B97" s="44"/>
      <c r="C97" s="9"/>
      <c r="D97" s="9"/>
      <c r="E97" s="221" t="s">
        <v>88</v>
      </c>
      <c r="F97" s="221"/>
      <c r="G97" s="221"/>
      <c r="H97" s="221"/>
      <c r="I97" s="221"/>
      <c r="J97" s="9"/>
      <c r="K97" s="221" t="s">
        <v>89</v>
      </c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05">
        <f>'01.2 - Odpočívadlo pre cy...'!J32</f>
        <v>0</v>
      </c>
      <c r="AH97" s="206"/>
      <c r="AI97" s="206"/>
      <c r="AJ97" s="206"/>
      <c r="AK97" s="206"/>
      <c r="AL97" s="206"/>
      <c r="AM97" s="206"/>
      <c r="AN97" s="205">
        <f>SUM(AG97,AT97)</f>
        <v>0</v>
      </c>
      <c r="AO97" s="206"/>
      <c r="AP97" s="206"/>
      <c r="AQ97" s="80" t="s">
        <v>85</v>
      </c>
      <c r="AR97" s="44"/>
      <c r="AS97" s="85">
        <v>0</v>
      </c>
      <c r="AT97" s="86">
        <f>ROUND(SUM(AV97:AW97),2)</f>
        <v>0</v>
      </c>
      <c r="AU97" s="87">
        <f>'01.2 - Odpočívadlo pre cy...'!P134</f>
        <v>0</v>
      </c>
      <c r="AV97" s="86">
        <f>'01.2 - Odpočívadlo pre cy...'!J35</f>
        <v>0</v>
      </c>
      <c r="AW97" s="86">
        <f>'01.2 - Odpočívadlo pre cy...'!J36</f>
        <v>0</v>
      </c>
      <c r="AX97" s="86">
        <f>'01.2 - Odpočívadlo pre cy...'!J37</f>
        <v>0</v>
      </c>
      <c r="AY97" s="86">
        <f>'01.2 - Odpočívadlo pre cy...'!J38</f>
        <v>0</v>
      </c>
      <c r="AZ97" s="86">
        <f>'01.2 - Odpočívadlo pre cy...'!F35</f>
        <v>0</v>
      </c>
      <c r="BA97" s="86">
        <f>'01.2 - Odpočívadlo pre cy...'!F36</f>
        <v>0</v>
      </c>
      <c r="BB97" s="86">
        <f>'01.2 - Odpočívadlo pre cy...'!F37</f>
        <v>0</v>
      </c>
      <c r="BC97" s="86">
        <f>'01.2 - Odpočívadlo pre cy...'!F38</f>
        <v>0</v>
      </c>
      <c r="BD97" s="88">
        <f>'01.2 - Odpočívadlo pre cy...'!F39</f>
        <v>0</v>
      </c>
      <c r="BT97" s="21" t="s">
        <v>86</v>
      </c>
      <c r="BV97" s="21" t="s">
        <v>75</v>
      </c>
      <c r="BW97" s="21" t="s">
        <v>90</v>
      </c>
      <c r="BX97" s="21" t="s">
        <v>81</v>
      </c>
      <c r="CL97" s="21" t="s">
        <v>1</v>
      </c>
    </row>
    <row r="98" spans="1:90" s="1" customFormat="1" ht="30" customHeight="1">
      <c r="B98" s="28"/>
      <c r="AR98" s="28"/>
    </row>
    <row r="99" spans="1:90" s="1" customFormat="1" ht="6.9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28"/>
    </row>
  </sheetData>
  <mergeCells count="50">
    <mergeCell ref="E96:I96"/>
    <mergeCell ref="K96:AF96"/>
    <mergeCell ref="E97:I97"/>
    <mergeCell ref="K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6" location="'01.1 - Nabíjacia stanica ...'!C2" display="/"/>
    <hyperlink ref="A97" location="'01.2 - Odpočívadlo pre cy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8"/>
  <sheetViews>
    <sheetView showGridLines="0" topLeftCell="A13" workbookViewId="0">
      <selection activeCell="E20" sqref="E20:H2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87</v>
      </c>
    </row>
    <row r="3" spans="2:46" ht="6.9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73</v>
      </c>
    </row>
    <row r="4" spans="2:46" ht="24.95" customHeight="1">
      <c r="B4" s="16"/>
      <c r="D4" s="17" t="s">
        <v>91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4" t="str">
        <f>'Rekapitulácia stavby'!K6</f>
        <v>Odpočívadlo a nabíjacia stanica elektrobicyklov</v>
      </c>
      <c r="F7" s="225"/>
      <c r="G7" s="225"/>
      <c r="H7" s="225"/>
      <c r="L7" s="16"/>
    </row>
    <row r="8" spans="2:46" ht="12" customHeight="1">
      <c r="B8" s="16"/>
      <c r="D8" s="23" t="s">
        <v>92</v>
      </c>
      <c r="L8" s="16"/>
    </row>
    <row r="9" spans="2:46" s="1" customFormat="1" ht="16.5" customHeight="1">
      <c r="B9" s="28"/>
      <c r="E9" s="224" t="s">
        <v>93</v>
      </c>
      <c r="F9" s="223"/>
      <c r="G9" s="223"/>
      <c r="H9" s="223"/>
      <c r="I9" s="92"/>
      <c r="L9" s="28"/>
    </row>
    <row r="10" spans="2:46" s="1" customFormat="1" ht="12" customHeight="1">
      <c r="B10" s="28"/>
      <c r="D10" s="23" t="s">
        <v>94</v>
      </c>
      <c r="I10" s="92"/>
      <c r="L10" s="28"/>
    </row>
    <row r="11" spans="2:46" s="1" customFormat="1" ht="36.950000000000003" customHeight="1">
      <c r="B11" s="28"/>
      <c r="E11" s="192" t="s">
        <v>95</v>
      </c>
      <c r="F11" s="223"/>
      <c r="G11" s="223"/>
      <c r="H11" s="223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16</v>
      </c>
      <c r="F13" s="21" t="s">
        <v>1</v>
      </c>
      <c r="I13" s="93" t="s">
        <v>17</v>
      </c>
      <c r="J13" s="21" t="s">
        <v>1</v>
      </c>
      <c r="L13" s="28"/>
    </row>
    <row r="14" spans="2:46" s="1" customFormat="1" ht="12" customHeight="1">
      <c r="B14" s="28"/>
      <c r="D14" s="23" t="s">
        <v>18</v>
      </c>
      <c r="F14" s="21" t="s">
        <v>19</v>
      </c>
      <c r="I14" s="93" t="s">
        <v>20</v>
      </c>
      <c r="J14" s="48" t="str">
        <f>'Rekapitulácia stavby'!AN8</f>
        <v>7. 6. 2020</v>
      </c>
      <c r="L14" s="28"/>
    </row>
    <row r="15" spans="2:46" s="1" customFormat="1" ht="10.9" customHeight="1">
      <c r="B15" s="28"/>
      <c r="I15" s="92"/>
      <c r="L15" s="28"/>
    </row>
    <row r="16" spans="2:46" s="1" customFormat="1" ht="12" customHeight="1">
      <c r="B16" s="28"/>
      <c r="D16" s="23" t="s">
        <v>22</v>
      </c>
      <c r="I16" s="93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3" t="s">
        <v>25</v>
      </c>
      <c r="J17" s="21" t="s">
        <v>1</v>
      </c>
      <c r="L17" s="28"/>
    </row>
    <row r="18" spans="2:12" s="1" customFormat="1" ht="6.95" customHeight="1">
      <c r="B18" s="28"/>
      <c r="I18" s="92"/>
      <c r="L18" s="28"/>
    </row>
    <row r="19" spans="2:12" s="1" customFormat="1" ht="12" customHeight="1">
      <c r="B19" s="28"/>
      <c r="D19" s="23" t="s">
        <v>26</v>
      </c>
      <c r="I19" s="93" t="s">
        <v>23</v>
      </c>
      <c r="J19" s="24"/>
      <c r="L19" s="28"/>
    </row>
    <row r="20" spans="2:12" s="1" customFormat="1" ht="18" customHeight="1">
      <c r="B20" s="28"/>
      <c r="E20" s="226"/>
      <c r="F20" s="195"/>
      <c r="G20" s="195"/>
      <c r="H20" s="195"/>
      <c r="I20" s="93" t="s">
        <v>25</v>
      </c>
      <c r="J20" s="24"/>
      <c r="L20" s="28"/>
    </row>
    <row r="21" spans="2:12" s="1" customFormat="1" ht="6.95" customHeight="1">
      <c r="B21" s="28"/>
      <c r="I21" s="92"/>
      <c r="L21" s="28"/>
    </row>
    <row r="22" spans="2:12" s="1" customFormat="1" ht="12" customHeight="1">
      <c r="B22" s="28"/>
      <c r="D22" s="23" t="s">
        <v>27</v>
      </c>
      <c r="I22" s="93" t="s">
        <v>23</v>
      </c>
      <c r="J22" s="21" t="str">
        <f>IF('Rekapitulácia stavby'!AN16="","",'Rekapitulácia stavby'!AN16)</f>
        <v/>
      </c>
      <c r="L22" s="28"/>
    </row>
    <row r="23" spans="2:12" s="1" customFormat="1" ht="18" customHeight="1">
      <c r="B23" s="28"/>
      <c r="E23" s="21" t="str">
        <f>IF('Rekapitulácia stavby'!E17="","",'Rekapitulácia stavby'!E17)</f>
        <v xml:space="preserve"> </v>
      </c>
      <c r="I23" s="93" t="s">
        <v>25</v>
      </c>
      <c r="J23" s="21" t="str">
        <f>IF('Rekapitulácia stavby'!AN17="","",'Rekapitulácia stavby'!AN17)</f>
        <v/>
      </c>
      <c r="L23" s="28"/>
    </row>
    <row r="24" spans="2:12" s="1" customFormat="1" ht="6.95" customHeight="1">
      <c r="B24" s="28"/>
      <c r="I24" s="92"/>
      <c r="L24" s="28"/>
    </row>
    <row r="25" spans="2:12" s="1" customFormat="1" ht="12" customHeight="1">
      <c r="B25" s="28"/>
      <c r="D25" s="23" t="s">
        <v>31</v>
      </c>
      <c r="I25" s="93" t="s">
        <v>23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25</v>
      </c>
      <c r="J26" s="21" t="str">
        <f>IF('Rekapitulácia stavby'!AN20="","",'Rekapitulácia stavby'!AN20)</f>
        <v/>
      </c>
      <c r="L26" s="28"/>
    </row>
    <row r="27" spans="2:12" s="1" customFormat="1" ht="6.95" customHeight="1">
      <c r="B27" s="28"/>
      <c r="I27" s="92"/>
      <c r="L27" s="28"/>
    </row>
    <row r="28" spans="2:12" s="1" customFormat="1" ht="12" customHeight="1">
      <c r="B28" s="28"/>
      <c r="D28" s="23" t="s">
        <v>32</v>
      </c>
      <c r="I28" s="92"/>
      <c r="L28" s="28"/>
    </row>
    <row r="29" spans="2:12" s="7" customFormat="1" ht="16.5" customHeight="1">
      <c r="B29" s="94"/>
      <c r="E29" s="199" t="s">
        <v>1</v>
      </c>
      <c r="F29" s="199"/>
      <c r="G29" s="199"/>
      <c r="H29" s="199"/>
      <c r="I29" s="95"/>
      <c r="L29" s="94"/>
    </row>
    <row r="30" spans="2:12" s="1" customFormat="1" ht="6.95" customHeight="1">
      <c r="B30" s="28"/>
      <c r="I30" s="92"/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33</v>
      </c>
      <c r="I32" s="92"/>
      <c r="J32" s="62">
        <f>ROUND(J133, 2)</f>
        <v>0</v>
      </c>
      <c r="L32" s="28"/>
    </row>
    <row r="33" spans="2:12" s="1" customFormat="1" ht="6.95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5" customHeight="1">
      <c r="B34" s="28"/>
      <c r="F34" s="31" t="s">
        <v>35</v>
      </c>
      <c r="I34" s="98" t="s">
        <v>34</v>
      </c>
      <c r="J34" s="31" t="s">
        <v>36</v>
      </c>
      <c r="L34" s="28"/>
    </row>
    <row r="35" spans="2:12" s="1" customFormat="1" ht="14.45" customHeight="1">
      <c r="B35" s="28"/>
      <c r="D35" s="99" t="s">
        <v>37</v>
      </c>
      <c r="E35" s="23" t="s">
        <v>38</v>
      </c>
      <c r="F35" s="100">
        <f>ROUND((SUM(BE133:BE177)),  2)</f>
        <v>0</v>
      </c>
      <c r="I35" s="101">
        <v>0.2</v>
      </c>
      <c r="J35" s="100">
        <f>ROUND(((SUM(BE133:BE177))*I35),  2)</f>
        <v>0</v>
      </c>
      <c r="L35" s="28"/>
    </row>
    <row r="36" spans="2:12" s="1" customFormat="1" ht="14.45" customHeight="1">
      <c r="B36" s="28"/>
      <c r="E36" s="23" t="s">
        <v>39</v>
      </c>
      <c r="F36" s="100">
        <f>ROUND((SUM(BF133:BF177)),  2)</f>
        <v>0</v>
      </c>
      <c r="I36" s="101">
        <v>0.2</v>
      </c>
      <c r="J36" s="100">
        <f>ROUND(((SUM(BF133:BF177))*I36),  2)</f>
        <v>0</v>
      </c>
      <c r="L36" s="28"/>
    </row>
    <row r="37" spans="2:12" s="1" customFormat="1" ht="14.45" hidden="1" customHeight="1">
      <c r="B37" s="28"/>
      <c r="E37" s="23" t="s">
        <v>40</v>
      </c>
      <c r="F37" s="100">
        <f>ROUND((SUM(BG133:BG177)),  2)</f>
        <v>0</v>
      </c>
      <c r="I37" s="101">
        <v>0.2</v>
      </c>
      <c r="J37" s="100">
        <f>0</f>
        <v>0</v>
      </c>
      <c r="L37" s="28"/>
    </row>
    <row r="38" spans="2:12" s="1" customFormat="1" ht="14.45" hidden="1" customHeight="1">
      <c r="B38" s="28"/>
      <c r="E38" s="23" t="s">
        <v>41</v>
      </c>
      <c r="F38" s="100">
        <f>ROUND((SUM(BH133:BH177)),  2)</f>
        <v>0</v>
      </c>
      <c r="I38" s="101">
        <v>0.2</v>
      </c>
      <c r="J38" s="100">
        <f>0</f>
        <v>0</v>
      </c>
      <c r="L38" s="28"/>
    </row>
    <row r="39" spans="2:12" s="1" customFormat="1" ht="14.45" hidden="1" customHeight="1">
      <c r="B39" s="28"/>
      <c r="E39" s="23" t="s">
        <v>42</v>
      </c>
      <c r="F39" s="100">
        <f>ROUND((SUM(BI133:BI177)),  2)</f>
        <v>0</v>
      </c>
      <c r="I39" s="101">
        <v>0</v>
      </c>
      <c r="J39" s="100">
        <f>0</f>
        <v>0</v>
      </c>
      <c r="L39" s="28"/>
    </row>
    <row r="40" spans="2:12" s="1" customFormat="1" ht="6.95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43</v>
      </c>
      <c r="E41" s="53"/>
      <c r="F41" s="53"/>
      <c r="G41" s="104" t="s">
        <v>44</v>
      </c>
      <c r="H41" s="105" t="s">
        <v>45</v>
      </c>
      <c r="I41" s="106"/>
      <c r="J41" s="107">
        <f>SUM(J32:J39)</f>
        <v>0</v>
      </c>
      <c r="K41" s="108"/>
      <c r="L41" s="28"/>
    </row>
    <row r="42" spans="2:12" s="1" customFormat="1" ht="14.45" customHeight="1">
      <c r="B42" s="28"/>
      <c r="I42" s="92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46</v>
      </c>
      <c r="E50" s="38"/>
      <c r="F50" s="38"/>
      <c r="G50" s="37" t="s">
        <v>47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39" t="s">
        <v>48</v>
      </c>
      <c r="E61" s="30"/>
      <c r="F61" s="110" t="s">
        <v>49</v>
      </c>
      <c r="G61" s="39" t="s">
        <v>48</v>
      </c>
      <c r="H61" s="30"/>
      <c r="I61" s="111"/>
      <c r="J61" s="112" t="s">
        <v>49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37" t="s">
        <v>50</v>
      </c>
      <c r="E65" s="38"/>
      <c r="F65" s="38"/>
      <c r="G65" s="37" t="s">
        <v>51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39" t="s">
        <v>48</v>
      </c>
      <c r="E76" s="30"/>
      <c r="F76" s="110" t="s">
        <v>49</v>
      </c>
      <c r="G76" s="39" t="s">
        <v>48</v>
      </c>
      <c r="H76" s="30"/>
      <c r="I76" s="111"/>
      <c r="J76" s="112" t="s">
        <v>49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5" customHeight="1">
      <c r="B82" s="28"/>
      <c r="C82" s="17" t="s">
        <v>96</v>
      </c>
      <c r="I82" s="92"/>
      <c r="L82" s="28"/>
    </row>
    <row r="83" spans="2:12" s="1" customFormat="1" ht="6.95" customHeight="1">
      <c r="B83" s="28"/>
      <c r="I83" s="92"/>
      <c r="L83" s="28"/>
    </row>
    <row r="84" spans="2:12" s="1" customFormat="1" ht="12" customHeight="1">
      <c r="B84" s="28"/>
      <c r="C84" s="23" t="s">
        <v>14</v>
      </c>
      <c r="I84" s="92"/>
      <c r="L84" s="28"/>
    </row>
    <row r="85" spans="2:12" s="1" customFormat="1" ht="16.5" customHeight="1">
      <c r="B85" s="28"/>
      <c r="E85" s="224" t="str">
        <f>E7</f>
        <v>Odpočívadlo a nabíjacia stanica elektrobicyklov</v>
      </c>
      <c r="F85" s="225"/>
      <c r="G85" s="225"/>
      <c r="H85" s="225"/>
      <c r="I85" s="92"/>
      <c r="L85" s="28"/>
    </row>
    <row r="86" spans="2:12" ht="12" customHeight="1">
      <c r="B86" s="16"/>
      <c r="C86" s="23" t="s">
        <v>92</v>
      </c>
      <c r="L86" s="16"/>
    </row>
    <row r="87" spans="2:12" s="1" customFormat="1" ht="16.5" customHeight="1">
      <c r="B87" s="28"/>
      <c r="E87" s="224" t="s">
        <v>93</v>
      </c>
      <c r="F87" s="223"/>
      <c r="G87" s="223"/>
      <c r="H87" s="223"/>
      <c r="I87" s="92"/>
      <c r="L87" s="28"/>
    </row>
    <row r="88" spans="2:12" s="1" customFormat="1" ht="12" customHeight="1">
      <c r="B88" s="28"/>
      <c r="C88" s="23" t="s">
        <v>94</v>
      </c>
      <c r="I88" s="92"/>
      <c r="L88" s="28"/>
    </row>
    <row r="89" spans="2:12" s="1" customFormat="1" ht="16.5" customHeight="1">
      <c r="B89" s="28"/>
      <c r="E89" s="192" t="str">
        <f>E11</f>
        <v>01.1 - Nabíjacia stanica elektrobicyklov</v>
      </c>
      <c r="F89" s="223"/>
      <c r="G89" s="223"/>
      <c r="H89" s="223"/>
      <c r="I89" s="92"/>
      <c r="L89" s="28"/>
    </row>
    <row r="90" spans="2:12" s="1" customFormat="1" ht="6.95" customHeight="1">
      <c r="B90" s="28"/>
      <c r="I90" s="92"/>
      <c r="L90" s="28"/>
    </row>
    <row r="91" spans="2:12" s="1" customFormat="1" ht="12" customHeight="1">
      <c r="B91" s="28"/>
      <c r="C91" s="23" t="s">
        <v>18</v>
      </c>
      <c r="F91" s="21" t="str">
        <f>F14</f>
        <v>Zemplín</v>
      </c>
      <c r="I91" s="93" t="s">
        <v>20</v>
      </c>
      <c r="J91" s="48" t="str">
        <f>IF(J14="","",J14)</f>
        <v>7. 6. 2020</v>
      </c>
      <c r="L91" s="28"/>
    </row>
    <row r="92" spans="2:12" s="1" customFormat="1" ht="6.95" customHeight="1">
      <c r="B92" s="28"/>
      <c r="I92" s="92"/>
      <c r="L92" s="28"/>
    </row>
    <row r="93" spans="2:12" s="1" customFormat="1" ht="15.2" customHeight="1">
      <c r="B93" s="28"/>
      <c r="C93" s="23" t="s">
        <v>22</v>
      </c>
      <c r="F93" s="21" t="str">
        <f>E17</f>
        <v>Obec Zemplín</v>
      </c>
      <c r="I93" s="93" t="s">
        <v>27</v>
      </c>
      <c r="J93" s="26" t="str">
        <f>E23</f>
        <v xml:space="preserve"> </v>
      </c>
      <c r="L93" s="28"/>
    </row>
    <row r="94" spans="2:12" s="1" customFormat="1" ht="15.2" customHeight="1">
      <c r="B94" s="28"/>
      <c r="C94" s="23" t="s">
        <v>26</v>
      </c>
      <c r="F94" s="21" t="str">
        <f>IF(E20="","",E20)</f>
        <v/>
      </c>
      <c r="I94" s="93" t="s">
        <v>31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97</v>
      </c>
      <c r="D96" s="102"/>
      <c r="E96" s="102"/>
      <c r="F96" s="102"/>
      <c r="G96" s="102"/>
      <c r="H96" s="102"/>
      <c r="I96" s="116"/>
      <c r="J96" s="117" t="s">
        <v>98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9" customHeight="1">
      <c r="B98" s="28"/>
      <c r="C98" s="118" t="s">
        <v>99</v>
      </c>
      <c r="I98" s="92"/>
      <c r="J98" s="62">
        <f>J133</f>
        <v>0</v>
      </c>
      <c r="L98" s="28"/>
      <c r="AU98" s="13" t="s">
        <v>100</v>
      </c>
    </row>
    <row r="99" spans="2:47" s="8" customFormat="1" ht="24.95" customHeight="1">
      <c r="B99" s="119"/>
      <c r="D99" s="120" t="s">
        <v>101</v>
      </c>
      <c r="E99" s="121"/>
      <c r="F99" s="121"/>
      <c r="G99" s="121"/>
      <c r="H99" s="121"/>
      <c r="I99" s="122"/>
      <c r="J99" s="123">
        <f>J134</f>
        <v>0</v>
      </c>
      <c r="L99" s="119"/>
    </row>
    <row r="100" spans="2:47" s="9" customFormat="1" ht="19.899999999999999" customHeight="1">
      <c r="B100" s="124"/>
      <c r="D100" s="125" t="s">
        <v>102</v>
      </c>
      <c r="E100" s="126"/>
      <c r="F100" s="126"/>
      <c r="G100" s="126"/>
      <c r="H100" s="126"/>
      <c r="I100" s="127"/>
      <c r="J100" s="128">
        <f>J135</f>
        <v>0</v>
      </c>
      <c r="L100" s="124"/>
    </row>
    <row r="101" spans="2:47" s="9" customFormat="1" ht="19.899999999999999" customHeight="1">
      <c r="B101" s="124"/>
      <c r="D101" s="125" t="s">
        <v>103</v>
      </c>
      <c r="E101" s="126"/>
      <c r="F101" s="126"/>
      <c r="G101" s="126"/>
      <c r="H101" s="126"/>
      <c r="I101" s="127"/>
      <c r="J101" s="128">
        <f>J143</f>
        <v>0</v>
      </c>
      <c r="L101" s="124"/>
    </row>
    <row r="102" spans="2:47" s="9" customFormat="1" ht="19.899999999999999" customHeight="1">
      <c r="B102" s="124"/>
      <c r="D102" s="125" t="s">
        <v>104</v>
      </c>
      <c r="E102" s="126"/>
      <c r="F102" s="126"/>
      <c r="G102" s="126"/>
      <c r="H102" s="126"/>
      <c r="I102" s="127"/>
      <c r="J102" s="128">
        <f>J150</f>
        <v>0</v>
      </c>
      <c r="L102" s="124"/>
    </row>
    <row r="103" spans="2:47" s="9" customFormat="1" ht="19.899999999999999" customHeight="1">
      <c r="B103" s="124"/>
      <c r="D103" s="125" t="s">
        <v>105</v>
      </c>
      <c r="E103" s="126"/>
      <c r="F103" s="126"/>
      <c r="G103" s="126"/>
      <c r="H103" s="126"/>
      <c r="I103" s="127"/>
      <c r="J103" s="128">
        <f>J152</f>
        <v>0</v>
      </c>
      <c r="L103" s="124"/>
    </row>
    <row r="104" spans="2:47" s="9" customFormat="1" ht="19.899999999999999" customHeight="1">
      <c r="B104" s="124"/>
      <c r="D104" s="125" t="s">
        <v>106</v>
      </c>
      <c r="E104" s="126"/>
      <c r="F104" s="126"/>
      <c r="G104" s="126"/>
      <c r="H104" s="126"/>
      <c r="I104" s="127"/>
      <c r="J104" s="128">
        <f>J157</f>
        <v>0</v>
      </c>
      <c r="L104" s="124"/>
    </row>
    <row r="105" spans="2:47" s="9" customFormat="1" ht="19.899999999999999" customHeight="1">
      <c r="B105" s="124"/>
      <c r="D105" s="125" t="s">
        <v>107</v>
      </c>
      <c r="E105" s="126"/>
      <c r="F105" s="126"/>
      <c r="G105" s="126"/>
      <c r="H105" s="126"/>
      <c r="I105" s="127"/>
      <c r="J105" s="128">
        <f>J160</f>
        <v>0</v>
      </c>
      <c r="L105" s="124"/>
    </row>
    <row r="106" spans="2:47" s="8" customFormat="1" ht="24.95" customHeight="1">
      <c r="B106" s="119"/>
      <c r="D106" s="120" t="s">
        <v>108</v>
      </c>
      <c r="E106" s="121"/>
      <c r="F106" s="121"/>
      <c r="G106" s="121"/>
      <c r="H106" s="121"/>
      <c r="I106" s="122"/>
      <c r="J106" s="123">
        <f>J162</f>
        <v>0</v>
      </c>
      <c r="L106" s="119"/>
    </row>
    <row r="107" spans="2:47" s="9" customFormat="1" ht="19.899999999999999" customHeight="1">
      <c r="B107" s="124"/>
      <c r="D107" s="125" t="s">
        <v>109</v>
      </c>
      <c r="E107" s="126"/>
      <c r="F107" s="126"/>
      <c r="G107" s="126"/>
      <c r="H107" s="126"/>
      <c r="I107" s="127"/>
      <c r="J107" s="128">
        <f>J163</f>
        <v>0</v>
      </c>
      <c r="L107" s="124"/>
    </row>
    <row r="108" spans="2:47" s="9" customFormat="1" ht="19.899999999999999" customHeight="1">
      <c r="B108" s="124"/>
      <c r="D108" s="125" t="s">
        <v>110</v>
      </c>
      <c r="E108" s="126"/>
      <c r="F108" s="126"/>
      <c r="G108" s="126"/>
      <c r="H108" s="126"/>
      <c r="I108" s="127"/>
      <c r="J108" s="128">
        <f>J166</f>
        <v>0</v>
      </c>
      <c r="L108" s="124"/>
    </row>
    <row r="109" spans="2:47" s="9" customFormat="1" ht="19.899999999999999" customHeight="1">
      <c r="B109" s="124"/>
      <c r="D109" s="125" t="s">
        <v>111</v>
      </c>
      <c r="E109" s="126"/>
      <c r="F109" s="126"/>
      <c r="G109" s="126"/>
      <c r="H109" s="126"/>
      <c r="I109" s="127"/>
      <c r="J109" s="128">
        <f>J170</f>
        <v>0</v>
      </c>
      <c r="L109" s="124"/>
    </row>
    <row r="110" spans="2:47" s="8" customFormat="1" ht="24.95" customHeight="1">
      <c r="B110" s="119"/>
      <c r="D110" s="120" t="s">
        <v>112</v>
      </c>
      <c r="E110" s="121"/>
      <c r="F110" s="121"/>
      <c r="G110" s="121"/>
      <c r="H110" s="121"/>
      <c r="I110" s="122"/>
      <c r="J110" s="123">
        <f>J173</f>
        <v>0</v>
      </c>
      <c r="L110" s="119"/>
    </row>
    <row r="111" spans="2:47" s="8" customFormat="1" ht="24.95" customHeight="1">
      <c r="B111" s="119"/>
      <c r="D111" s="120" t="s">
        <v>113</v>
      </c>
      <c r="E111" s="121"/>
      <c r="F111" s="121"/>
      <c r="G111" s="121"/>
      <c r="H111" s="121"/>
      <c r="I111" s="122"/>
      <c r="J111" s="123">
        <f>J175</f>
        <v>0</v>
      </c>
      <c r="L111" s="119"/>
    </row>
    <row r="112" spans="2:47" s="1" customFormat="1" ht="21.75" customHeight="1">
      <c r="B112" s="28"/>
      <c r="I112" s="92"/>
      <c r="L112" s="28"/>
    </row>
    <row r="113" spans="2:12" s="1" customFormat="1" ht="6.95" customHeight="1">
      <c r="B113" s="40"/>
      <c r="C113" s="41"/>
      <c r="D113" s="41"/>
      <c r="E113" s="41"/>
      <c r="F113" s="41"/>
      <c r="G113" s="41"/>
      <c r="H113" s="41"/>
      <c r="I113" s="113"/>
      <c r="J113" s="41"/>
      <c r="K113" s="41"/>
      <c r="L113" s="28"/>
    </row>
    <row r="117" spans="2:12" s="1" customFormat="1" ht="6.95" customHeight="1">
      <c r="B117" s="42"/>
      <c r="C117" s="43"/>
      <c r="D117" s="43"/>
      <c r="E117" s="43"/>
      <c r="F117" s="43"/>
      <c r="G117" s="43"/>
      <c r="H117" s="43"/>
      <c r="I117" s="114"/>
      <c r="J117" s="43"/>
      <c r="K117" s="43"/>
      <c r="L117" s="28"/>
    </row>
    <row r="118" spans="2:12" s="1" customFormat="1" ht="24.95" customHeight="1">
      <c r="B118" s="28"/>
      <c r="C118" s="17" t="s">
        <v>114</v>
      </c>
      <c r="I118" s="92"/>
      <c r="L118" s="28"/>
    </row>
    <row r="119" spans="2:12" s="1" customFormat="1" ht="6.95" customHeight="1">
      <c r="B119" s="28"/>
      <c r="I119" s="92"/>
      <c r="L119" s="28"/>
    </row>
    <row r="120" spans="2:12" s="1" customFormat="1" ht="12" customHeight="1">
      <c r="B120" s="28"/>
      <c r="C120" s="23" t="s">
        <v>14</v>
      </c>
      <c r="I120" s="92"/>
      <c r="L120" s="28"/>
    </row>
    <row r="121" spans="2:12" s="1" customFormat="1" ht="16.5" customHeight="1">
      <c r="B121" s="28"/>
      <c r="E121" s="224" t="str">
        <f>E7</f>
        <v>Odpočívadlo a nabíjacia stanica elektrobicyklov</v>
      </c>
      <c r="F121" s="225"/>
      <c r="G121" s="225"/>
      <c r="H121" s="225"/>
      <c r="I121" s="92"/>
      <c r="L121" s="28"/>
    </row>
    <row r="122" spans="2:12" ht="12" customHeight="1">
      <c r="B122" s="16"/>
      <c r="C122" s="23" t="s">
        <v>92</v>
      </c>
      <c r="L122" s="16"/>
    </row>
    <row r="123" spans="2:12" s="1" customFormat="1" ht="16.5" customHeight="1">
      <c r="B123" s="28"/>
      <c r="E123" s="224" t="s">
        <v>93</v>
      </c>
      <c r="F123" s="223"/>
      <c r="G123" s="223"/>
      <c r="H123" s="223"/>
      <c r="I123" s="92"/>
      <c r="L123" s="28"/>
    </row>
    <row r="124" spans="2:12" s="1" customFormat="1" ht="12" customHeight="1">
      <c r="B124" s="28"/>
      <c r="C124" s="23" t="s">
        <v>94</v>
      </c>
      <c r="I124" s="92"/>
      <c r="L124" s="28"/>
    </row>
    <row r="125" spans="2:12" s="1" customFormat="1" ht="16.5" customHeight="1">
      <c r="B125" s="28"/>
      <c r="E125" s="192" t="str">
        <f>E11</f>
        <v>01.1 - Nabíjacia stanica elektrobicyklov</v>
      </c>
      <c r="F125" s="223"/>
      <c r="G125" s="223"/>
      <c r="H125" s="223"/>
      <c r="I125" s="92"/>
      <c r="L125" s="28"/>
    </row>
    <row r="126" spans="2:12" s="1" customFormat="1" ht="6.95" customHeight="1">
      <c r="B126" s="28"/>
      <c r="I126" s="92"/>
      <c r="L126" s="28"/>
    </row>
    <row r="127" spans="2:12" s="1" customFormat="1" ht="12" customHeight="1">
      <c r="B127" s="28"/>
      <c r="C127" s="23" t="s">
        <v>18</v>
      </c>
      <c r="F127" s="21" t="str">
        <f>F14</f>
        <v>Zemplín</v>
      </c>
      <c r="I127" s="93" t="s">
        <v>20</v>
      </c>
      <c r="J127" s="48" t="str">
        <f>IF(J14="","",J14)</f>
        <v>7. 6. 2020</v>
      </c>
      <c r="L127" s="28"/>
    </row>
    <row r="128" spans="2:12" s="1" customFormat="1" ht="6.95" customHeight="1">
      <c r="B128" s="28"/>
      <c r="I128" s="92"/>
      <c r="L128" s="28"/>
    </row>
    <row r="129" spans="2:65" s="1" customFormat="1" ht="15.2" customHeight="1">
      <c r="B129" s="28"/>
      <c r="C129" s="23" t="s">
        <v>22</v>
      </c>
      <c r="F129" s="21" t="str">
        <f>E17</f>
        <v>Obec Zemplín</v>
      </c>
      <c r="I129" s="93" t="s">
        <v>27</v>
      </c>
      <c r="J129" s="26" t="str">
        <f>E23</f>
        <v xml:space="preserve"> </v>
      </c>
      <c r="L129" s="28"/>
    </row>
    <row r="130" spans="2:65" s="1" customFormat="1" ht="15.2" customHeight="1">
      <c r="B130" s="28"/>
      <c r="C130" s="23" t="s">
        <v>26</v>
      </c>
      <c r="F130" s="21" t="str">
        <f>IF(E20="","",E20)</f>
        <v/>
      </c>
      <c r="I130" s="93" t="s">
        <v>31</v>
      </c>
      <c r="J130" s="26" t="str">
        <f>E26</f>
        <v xml:space="preserve"> </v>
      </c>
      <c r="L130" s="28"/>
    </row>
    <row r="131" spans="2:65" s="1" customFormat="1" ht="10.35" customHeight="1">
      <c r="B131" s="28"/>
      <c r="I131" s="92"/>
      <c r="L131" s="28"/>
    </row>
    <row r="132" spans="2:65" s="10" customFormat="1" ht="29.25" customHeight="1">
      <c r="B132" s="129"/>
      <c r="C132" s="130" t="s">
        <v>115</v>
      </c>
      <c r="D132" s="131" t="s">
        <v>58</v>
      </c>
      <c r="E132" s="131" t="s">
        <v>54</v>
      </c>
      <c r="F132" s="131" t="s">
        <v>55</v>
      </c>
      <c r="G132" s="131" t="s">
        <v>116</v>
      </c>
      <c r="H132" s="131" t="s">
        <v>117</v>
      </c>
      <c r="I132" s="132" t="s">
        <v>118</v>
      </c>
      <c r="J132" s="133" t="s">
        <v>98</v>
      </c>
      <c r="K132" s="134" t="s">
        <v>119</v>
      </c>
      <c r="L132" s="129"/>
      <c r="M132" s="55" t="s">
        <v>1</v>
      </c>
      <c r="N132" s="56" t="s">
        <v>37</v>
      </c>
      <c r="O132" s="56" t="s">
        <v>120</v>
      </c>
      <c r="P132" s="56" t="s">
        <v>121</v>
      </c>
      <c r="Q132" s="56" t="s">
        <v>122</v>
      </c>
      <c r="R132" s="56" t="s">
        <v>123</v>
      </c>
      <c r="S132" s="56" t="s">
        <v>124</v>
      </c>
      <c r="T132" s="57" t="s">
        <v>125</v>
      </c>
    </row>
    <row r="133" spans="2:65" s="1" customFormat="1" ht="22.9" customHeight="1">
      <c r="B133" s="28"/>
      <c r="C133" s="60" t="s">
        <v>99</v>
      </c>
      <c r="I133" s="92"/>
      <c r="J133" s="135">
        <f>BK133</f>
        <v>0</v>
      </c>
      <c r="L133" s="28"/>
      <c r="M133" s="58"/>
      <c r="N133" s="49"/>
      <c r="O133" s="49"/>
      <c r="P133" s="136">
        <f>P134+P162+P173+P175</f>
        <v>0</v>
      </c>
      <c r="Q133" s="49"/>
      <c r="R133" s="136">
        <f>R134+R162+R173+R175</f>
        <v>35.963314970000006</v>
      </c>
      <c r="S133" s="49"/>
      <c r="T133" s="137">
        <f>T134+T162+T173+T175</f>
        <v>0</v>
      </c>
      <c r="AT133" s="13" t="s">
        <v>72</v>
      </c>
      <c r="AU133" s="13" t="s">
        <v>100</v>
      </c>
      <c r="BK133" s="138">
        <f>BK134+BK162+BK173+BK175</f>
        <v>0</v>
      </c>
    </row>
    <row r="134" spans="2:65" s="11" customFormat="1" ht="25.9" customHeight="1">
      <c r="B134" s="139"/>
      <c r="D134" s="140" t="s">
        <v>72</v>
      </c>
      <c r="E134" s="141" t="s">
        <v>126</v>
      </c>
      <c r="F134" s="141" t="s">
        <v>127</v>
      </c>
      <c r="I134" s="142"/>
      <c r="J134" s="143">
        <f>BK134</f>
        <v>0</v>
      </c>
      <c r="L134" s="139"/>
      <c r="M134" s="144"/>
      <c r="N134" s="145"/>
      <c r="O134" s="145"/>
      <c r="P134" s="146">
        <f>P135+P143+P150+P152+P157+P160</f>
        <v>0</v>
      </c>
      <c r="Q134" s="145"/>
      <c r="R134" s="146">
        <f>R135+R143+R150+R152+R157+R160</f>
        <v>35.575228330000009</v>
      </c>
      <c r="S134" s="145"/>
      <c r="T134" s="147">
        <f>T135+T143+T150+T152+T157+T160</f>
        <v>0</v>
      </c>
      <c r="AR134" s="140" t="s">
        <v>80</v>
      </c>
      <c r="AT134" s="148" t="s">
        <v>72</v>
      </c>
      <c r="AU134" s="148" t="s">
        <v>73</v>
      </c>
      <c r="AY134" s="140" t="s">
        <v>128</v>
      </c>
      <c r="BK134" s="149">
        <f>BK135+BK143+BK150+BK152+BK157+BK160</f>
        <v>0</v>
      </c>
    </row>
    <row r="135" spans="2:65" s="11" customFormat="1" ht="22.9" customHeight="1">
      <c r="B135" s="139"/>
      <c r="D135" s="140" t="s">
        <v>72</v>
      </c>
      <c r="E135" s="150" t="s">
        <v>80</v>
      </c>
      <c r="F135" s="150" t="s">
        <v>129</v>
      </c>
      <c r="I135" s="142"/>
      <c r="J135" s="151">
        <f>BK135</f>
        <v>0</v>
      </c>
      <c r="L135" s="139"/>
      <c r="M135" s="144"/>
      <c r="N135" s="145"/>
      <c r="O135" s="145"/>
      <c r="P135" s="146">
        <f>SUM(P136:P142)</f>
        <v>0</v>
      </c>
      <c r="Q135" s="145"/>
      <c r="R135" s="146">
        <f>SUM(R136:R142)</f>
        <v>0</v>
      </c>
      <c r="S135" s="145"/>
      <c r="T135" s="147">
        <f>SUM(T136:T142)</f>
        <v>0</v>
      </c>
      <c r="AR135" s="140" t="s">
        <v>80</v>
      </c>
      <c r="AT135" s="148" t="s">
        <v>72</v>
      </c>
      <c r="AU135" s="148" t="s">
        <v>80</v>
      </c>
      <c r="AY135" s="140" t="s">
        <v>128</v>
      </c>
      <c r="BK135" s="149">
        <f>SUM(BK136:BK142)</f>
        <v>0</v>
      </c>
    </row>
    <row r="136" spans="2:65" s="1" customFormat="1" ht="24" customHeight="1">
      <c r="B136" s="152"/>
      <c r="C136" s="153" t="s">
        <v>80</v>
      </c>
      <c r="D136" s="153" t="s">
        <v>130</v>
      </c>
      <c r="E136" s="154" t="s">
        <v>131</v>
      </c>
      <c r="F136" s="155" t="s">
        <v>132</v>
      </c>
      <c r="G136" s="156" t="s">
        <v>133</v>
      </c>
      <c r="H136" s="157">
        <v>11.25</v>
      </c>
      <c r="I136" s="158"/>
      <c r="J136" s="157">
        <f t="shared" ref="J136:J142" si="0">ROUND(I136*H136,3)</f>
        <v>0</v>
      </c>
      <c r="K136" s="155" t="s">
        <v>134</v>
      </c>
      <c r="L136" s="28"/>
      <c r="M136" s="159" t="s">
        <v>1</v>
      </c>
      <c r="N136" s="160" t="s">
        <v>39</v>
      </c>
      <c r="O136" s="51"/>
      <c r="P136" s="161">
        <f t="shared" ref="P136:P142" si="1">O136*H136</f>
        <v>0</v>
      </c>
      <c r="Q136" s="161">
        <v>0</v>
      </c>
      <c r="R136" s="161">
        <f t="shared" ref="R136:R142" si="2">Q136*H136</f>
        <v>0</v>
      </c>
      <c r="S136" s="161">
        <v>0</v>
      </c>
      <c r="T136" s="162">
        <f t="shared" ref="T136:T142" si="3">S136*H136</f>
        <v>0</v>
      </c>
      <c r="AR136" s="163" t="s">
        <v>135</v>
      </c>
      <c r="AT136" s="163" t="s">
        <v>130</v>
      </c>
      <c r="AU136" s="163" t="s">
        <v>86</v>
      </c>
      <c r="AY136" s="13" t="s">
        <v>128</v>
      </c>
      <c r="BE136" s="164">
        <f t="shared" ref="BE136:BE142" si="4">IF(N136="základná",J136,0)</f>
        <v>0</v>
      </c>
      <c r="BF136" s="164">
        <f t="shared" ref="BF136:BF142" si="5">IF(N136="znížená",J136,0)</f>
        <v>0</v>
      </c>
      <c r="BG136" s="164">
        <f t="shared" ref="BG136:BG142" si="6">IF(N136="zákl. prenesená",J136,0)</f>
        <v>0</v>
      </c>
      <c r="BH136" s="164">
        <f t="shared" ref="BH136:BH142" si="7">IF(N136="zníž. prenesená",J136,0)</f>
        <v>0</v>
      </c>
      <c r="BI136" s="164">
        <f t="shared" ref="BI136:BI142" si="8">IF(N136="nulová",J136,0)</f>
        <v>0</v>
      </c>
      <c r="BJ136" s="13" t="s">
        <v>86</v>
      </c>
      <c r="BK136" s="165">
        <f t="shared" ref="BK136:BK142" si="9">ROUND(I136*H136,3)</f>
        <v>0</v>
      </c>
      <c r="BL136" s="13" t="s">
        <v>135</v>
      </c>
      <c r="BM136" s="163" t="s">
        <v>136</v>
      </c>
    </row>
    <row r="137" spans="2:65" s="1" customFormat="1" ht="24" customHeight="1">
      <c r="B137" s="152"/>
      <c r="C137" s="153" t="s">
        <v>86</v>
      </c>
      <c r="D137" s="153" t="s">
        <v>130</v>
      </c>
      <c r="E137" s="154" t="s">
        <v>137</v>
      </c>
      <c r="F137" s="155" t="s">
        <v>138</v>
      </c>
      <c r="G137" s="156" t="s">
        <v>133</v>
      </c>
      <c r="H137" s="157">
        <v>3.375</v>
      </c>
      <c r="I137" s="158"/>
      <c r="J137" s="157">
        <f t="shared" si="0"/>
        <v>0</v>
      </c>
      <c r="K137" s="155" t="s">
        <v>134</v>
      </c>
      <c r="L137" s="28"/>
      <c r="M137" s="159" t="s">
        <v>1</v>
      </c>
      <c r="N137" s="160" t="s">
        <v>39</v>
      </c>
      <c r="O137" s="51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AR137" s="163" t="s">
        <v>135</v>
      </c>
      <c r="AT137" s="163" t="s">
        <v>130</v>
      </c>
      <c r="AU137" s="163" t="s">
        <v>86</v>
      </c>
      <c r="AY137" s="13" t="s">
        <v>128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3" t="s">
        <v>86</v>
      </c>
      <c r="BK137" s="165">
        <f t="shared" si="9"/>
        <v>0</v>
      </c>
      <c r="BL137" s="13" t="s">
        <v>135</v>
      </c>
      <c r="BM137" s="163" t="s">
        <v>139</v>
      </c>
    </row>
    <row r="138" spans="2:65" s="1" customFormat="1" ht="24" customHeight="1">
      <c r="B138" s="152"/>
      <c r="C138" s="153" t="s">
        <v>140</v>
      </c>
      <c r="D138" s="153" t="s">
        <v>130</v>
      </c>
      <c r="E138" s="154" t="s">
        <v>141</v>
      </c>
      <c r="F138" s="155" t="s">
        <v>142</v>
      </c>
      <c r="G138" s="156" t="s">
        <v>133</v>
      </c>
      <c r="H138" s="157">
        <v>2.048</v>
      </c>
      <c r="I138" s="158"/>
      <c r="J138" s="157">
        <f t="shared" si="0"/>
        <v>0</v>
      </c>
      <c r="K138" s="155" t="s">
        <v>134</v>
      </c>
      <c r="L138" s="28"/>
      <c r="M138" s="159" t="s">
        <v>1</v>
      </c>
      <c r="N138" s="160" t="s">
        <v>39</v>
      </c>
      <c r="O138" s="51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AR138" s="163" t="s">
        <v>135</v>
      </c>
      <c r="AT138" s="163" t="s">
        <v>130</v>
      </c>
      <c r="AU138" s="163" t="s">
        <v>86</v>
      </c>
      <c r="AY138" s="13" t="s">
        <v>128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3" t="s">
        <v>86</v>
      </c>
      <c r="BK138" s="165">
        <f t="shared" si="9"/>
        <v>0</v>
      </c>
      <c r="BL138" s="13" t="s">
        <v>135</v>
      </c>
      <c r="BM138" s="163" t="s">
        <v>143</v>
      </c>
    </row>
    <row r="139" spans="2:65" s="1" customFormat="1" ht="24" customHeight="1">
      <c r="B139" s="152"/>
      <c r="C139" s="153" t="s">
        <v>135</v>
      </c>
      <c r="D139" s="153" t="s">
        <v>130</v>
      </c>
      <c r="E139" s="154" t="s">
        <v>144</v>
      </c>
      <c r="F139" s="155" t="s">
        <v>145</v>
      </c>
      <c r="G139" s="156" t="s">
        <v>133</v>
      </c>
      <c r="H139" s="157">
        <v>13.298</v>
      </c>
      <c r="I139" s="158"/>
      <c r="J139" s="157">
        <f t="shared" si="0"/>
        <v>0</v>
      </c>
      <c r="K139" s="155" t="s">
        <v>134</v>
      </c>
      <c r="L139" s="28"/>
      <c r="M139" s="159" t="s">
        <v>1</v>
      </c>
      <c r="N139" s="160" t="s">
        <v>39</v>
      </c>
      <c r="O139" s="51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AR139" s="163" t="s">
        <v>135</v>
      </c>
      <c r="AT139" s="163" t="s">
        <v>130</v>
      </c>
      <c r="AU139" s="163" t="s">
        <v>86</v>
      </c>
      <c r="AY139" s="13" t="s">
        <v>128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3" t="s">
        <v>86</v>
      </c>
      <c r="BK139" s="165">
        <f t="shared" si="9"/>
        <v>0</v>
      </c>
      <c r="BL139" s="13" t="s">
        <v>135</v>
      </c>
      <c r="BM139" s="163" t="s">
        <v>146</v>
      </c>
    </row>
    <row r="140" spans="2:65" s="1" customFormat="1" ht="24" customHeight="1">
      <c r="B140" s="152"/>
      <c r="C140" s="153" t="s">
        <v>147</v>
      </c>
      <c r="D140" s="153" t="s">
        <v>130</v>
      </c>
      <c r="E140" s="154" t="s">
        <v>148</v>
      </c>
      <c r="F140" s="155" t="s">
        <v>149</v>
      </c>
      <c r="G140" s="156" t="s">
        <v>133</v>
      </c>
      <c r="H140" s="157">
        <v>13.298</v>
      </c>
      <c r="I140" s="158"/>
      <c r="J140" s="157">
        <f t="shared" si="0"/>
        <v>0</v>
      </c>
      <c r="K140" s="155" t="s">
        <v>134</v>
      </c>
      <c r="L140" s="28"/>
      <c r="M140" s="159" t="s">
        <v>1</v>
      </c>
      <c r="N140" s="160" t="s">
        <v>39</v>
      </c>
      <c r="O140" s="51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AR140" s="163" t="s">
        <v>135</v>
      </c>
      <c r="AT140" s="163" t="s">
        <v>130</v>
      </c>
      <c r="AU140" s="163" t="s">
        <v>86</v>
      </c>
      <c r="AY140" s="13" t="s">
        <v>128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3" t="s">
        <v>86</v>
      </c>
      <c r="BK140" s="165">
        <f t="shared" si="9"/>
        <v>0</v>
      </c>
      <c r="BL140" s="13" t="s">
        <v>135</v>
      </c>
      <c r="BM140" s="163" t="s">
        <v>150</v>
      </c>
    </row>
    <row r="141" spans="2:65" s="1" customFormat="1" ht="16.5" customHeight="1">
      <c r="B141" s="152"/>
      <c r="C141" s="153" t="s">
        <v>151</v>
      </c>
      <c r="D141" s="153" t="s">
        <v>130</v>
      </c>
      <c r="E141" s="154" t="s">
        <v>152</v>
      </c>
      <c r="F141" s="155" t="s">
        <v>153</v>
      </c>
      <c r="G141" s="156" t="s">
        <v>133</v>
      </c>
      <c r="H141" s="157">
        <v>13.298</v>
      </c>
      <c r="I141" s="158"/>
      <c r="J141" s="157">
        <f t="shared" si="0"/>
        <v>0</v>
      </c>
      <c r="K141" s="155" t="s">
        <v>134</v>
      </c>
      <c r="L141" s="28"/>
      <c r="M141" s="159" t="s">
        <v>1</v>
      </c>
      <c r="N141" s="160" t="s">
        <v>39</v>
      </c>
      <c r="O141" s="51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AR141" s="163" t="s">
        <v>135</v>
      </c>
      <c r="AT141" s="163" t="s">
        <v>130</v>
      </c>
      <c r="AU141" s="163" t="s">
        <v>86</v>
      </c>
      <c r="AY141" s="13" t="s">
        <v>128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3" t="s">
        <v>86</v>
      </c>
      <c r="BK141" s="165">
        <f t="shared" si="9"/>
        <v>0</v>
      </c>
      <c r="BL141" s="13" t="s">
        <v>135</v>
      </c>
      <c r="BM141" s="163" t="s">
        <v>154</v>
      </c>
    </row>
    <row r="142" spans="2:65" s="1" customFormat="1" ht="16.5" customHeight="1">
      <c r="B142" s="152"/>
      <c r="C142" s="153" t="s">
        <v>155</v>
      </c>
      <c r="D142" s="153" t="s">
        <v>130</v>
      </c>
      <c r="E142" s="154" t="s">
        <v>156</v>
      </c>
      <c r="F142" s="155" t="s">
        <v>157</v>
      </c>
      <c r="G142" s="156" t="s">
        <v>158</v>
      </c>
      <c r="H142" s="157">
        <v>25</v>
      </c>
      <c r="I142" s="158"/>
      <c r="J142" s="157">
        <f t="shared" si="0"/>
        <v>0</v>
      </c>
      <c r="K142" s="155" t="s">
        <v>134</v>
      </c>
      <c r="L142" s="28"/>
      <c r="M142" s="159" t="s">
        <v>1</v>
      </c>
      <c r="N142" s="160" t="s">
        <v>39</v>
      </c>
      <c r="O142" s="51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AR142" s="163" t="s">
        <v>135</v>
      </c>
      <c r="AT142" s="163" t="s">
        <v>130</v>
      </c>
      <c r="AU142" s="163" t="s">
        <v>86</v>
      </c>
      <c r="AY142" s="13" t="s">
        <v>128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3" t="s">
        <v>86</v>
      </c>
      <c r="BK142" s="165">
        <f t="shared" si="9"/>
        <v>0</v>
      </c>
      <c r="BL142" s="13" t="s">
        <v>135</v>
      </c>
      <c r="BM142" s="163" t="s">
        <v>159</v>
      </c>
    </row>
    <row r="143" spans="2:65" s="11" customFormat="1" ht="22.9" customHeight="1">
      <c r="B143" s="139"/>
      <c r="D143" s="140" t="s">
        <v>72</v>
      </c>
      <c r="E143" s="150" t="s">
        <v>86</v>
      </c>
      <c r="F143" s="150" t="s">
        <v>160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SUM(P144:P149)</f>
        <v>0</v>
      </c>
      <c r="Q143" s="145"/>
      <c r="R143" s="146">
        <f>SUM(R144:R149)</f>
        <v>5.2639643300000003</v>
      </c>
      <c r="S143" s="145"/>
      <c r="T143" s="147">
        <f>SUM(T144:T149)</f>
        <v>0</v>
      </c>
      <c r="AR143" s="140" t="s">
        <v>80</v>
      </c>
      <c r="AT143" s="148" t="s">
        <v>72</v>
      </c>
      <c r="AU143" s="148" t="s">
        <v>80</v>
      </c>
      <c r="AY143" s="140" t="s">
        <v>128</v>
      </c>
      <c r="BK143" s="149">
        <f>SUM(BK144:BK149)</f>
        <v>0</v>
      </c>
    </row>
    <row r="144" spans="2:65" s="1" customFormat="1" ht="16.5" customHeight="1">
      <c r="B144" s="152"/>
      <c r="C144" s="153" t="s">
        <v>161</v>
      </c>
      <c r="D144" s="153" t="s">
        <v>130</v>
      </c>
      <c r="E144" s="154" t="s">
        <v>162</v>
      </c>
      <c r="F144" s="155" t="s">
        <v>163</v>
      </c>
      <c r="G144" s="156" t="s">
        <v>164</v>
      </c>
      <c r="H144" s="157">
        <v>0.22600000000000001</v>
      </c>
      <c r="I144" s="158"/>
      <c r="J144" s="157">
        <f t="shared" ref="J144:J149" si="10">ROUND(I144*H144,3)</f>
        <v>0</v>
      </c>
      <c r="K144" s="155" t="s">
        <v>134</v>
      </c>
      <c r="L144" s="28"/>
      <c r="M144" s="159" t="s">
        <v>1</v>
      </c>
      <c r="N144" s="160" t="s">
        <v>39</v>
      </c>
      <c r="O144" s="51"/>
      <c r="P144" s="161">
        <f t="shared" ref="P144:P149" si="11">O144*H144</f>
        <v>0</v>
      </c>
      <c r="Q144" s="161">
        <v>1.01895</v>
      </c>
      <c r="R144" s="161">
        <f t="shared" ref="R144:R149" si="12">Q144*H144</f>
        <v>0.23028270000000001</v>
      </c>
      <c r="S144" s="161">
        <v>0</v>
      </c>
      <c r="T144" s="162">
        <f t="shared" ref="T144:T149" si="13">S144*H144</f>
        <v>0</v>
      </c>
      <c r="AR144" s="163" t="s">
        <v>135</v>
      </c>
      <c r="AT144" s="163" t="s">
        <v>130</v>
      </c>
      <c r="AU144" s="163" t="s">
        <v>86</v>
      </c>
      <c r="AY144" s="13" t="s">
        <v>128</v>
      </c>
      <c r="BE144" s="164">
        <f t="shared" ref="BE144:BE149" si="14">IF(N144="základná",J144,0)</f>
        <v>0</v>
      </c>
      <c r="BF144" s="164">
        <f t="shared" ref="BF144:BF149" si="15">IF(N144="znížená",J144,0)</f>
        <v>0</v>
      </c>
      <c r="BG144" s="164">
        <f t="shared" ref="BG144:BG149" si="16">IF(N144="zákl. prenesená",J144,0)</f>
        <v>0</v>
      </c>
      <c r="BH144" s="164">
        <f t="shared" ref="BH144:BH149" si="17">IF(N144="zníž. prenesená",J144,0)</f>
        <v>0</v>
      </c>
      <c r="BI144" s="164">
        <f t="shared" ref="BI144:BI149" si="18">IF(N144="nulová",J144,0)</f>
        <v>0</v>
      </c>
      <c r="BJ144" s="13" t="s">
        <v>86</v>
      </c>
      <c r="BK144" s="165">
        <f t="shared" ref="BK144:BK149" si="19">ROUND(I144*H144,3)</f>
        <v>0</v>
      </c>
      <c r="BL144" s="13" t="s">
        <v>135</v>
      </c>
      <c r="BM144" s="163" t="s">
        <v>165</v>
      </c>
    </row>
    <row r="145" spans="2:65" s="1" customFormat="1" ht="16.5" customHeight="1">
      <c r="B145" s="152"/>
      <c r="C145" s="153" t="s">
        <v>166</v>
      </c>
      <c r="D145" s="153" t="s">
        <v>130</v>
      </c>
      <c r="E145" s="154" t="s">
        <v>167</v>
      </c>
      <c r="F145" s="155" t="s">
        <v>168</v>
      </c>
      <c r="G145" s="156" t="s">
        <v>164</v>
      </c>
      <c r="H145" s="157">
        <v>0.437</v>
      </c>
      <c r="I145" s="158"/>
      <c r="J145" s="157">
        <f t="shared" si="10"/>
        <v>0</v>
      </c>
      <c r="K145" s="155" t="s">
        <v>134</v>
      </c>
      <c r="L145" s="28"/>
      <c r="M145" s="159" t="s">
        <v>1</v>
      </c>
      <c r="N145" s="160" t="s">
        <v>39</v>
      </c>
      <c r="O145" s="51"/>
      <c r="P145" s="161">
        <f t="shared" si="11"/>
        <v>0</v>
      </c>
      <c r="Q145" s="161">
        <v>1.20296</v>
      </c>
      <c r="R145" s="161">
        <f t="shared" si="12"/>
        <v>0.52569352000000003</v>
      </c>
      <c r="S145" s="161">
        <v>0</v>
      </c>
      <c r="T145" s="162">
        <f t="shared" si="13"/>
        <v>0</v>
      </c>
      <c r="AR145" s="163" t="s">
        <v>135</v>
      </c>
      <c r="AT145" s="163" t="s">
        <v>130</v>
      </c>
      <c r="AU145" s="163" t="s">
        <v>86</v>
      </c>
      <c r="AY145" s="13" t="s">
        <v>128</v>
      </c>
      <c r="BE145" s="164">
        <f t="shared" si="14"/>
        <v>0</v>
      </c>
      <c r="BF145" s="164">
        <f t="shared" si="15"/>
        <v>0</v>
      </c>
      <c r="BG145" s="164">
        <f t="shared" si="16"/>
        <v>0</v>
      </c>
      <c r="BH145" s="164">
        <f t="shared" si="17"/>
        <v>0</v>
      </c>
      <c r="BI145" s="164">
        <f t="shared" si="18"/>
        <v>0</v>
      </c>
      <c r="BJ145" s="13" t="s">
        <v>86</v>
      </c>
      <c r="BK145" s="165">
        <f t="shared" si="19"/>
        <v>0</v>
      </c>
      <c r="BL145" s="13" t="s">
        <v>135</v>
      </c>
      <c r="BM145" s="163" t="s">
        <v>169</v>
      </c>
    </row>
    <row r="146" spans="2:65" s="1" customFormat="1" ht="16.5" customHeight="1">
      <c r="B146" s="152"/>
      <c r="C146" s="153" t="s">
        <v>170</v>
      </c>
      <c r="D146" s="153" t="s">
        <v>130</v>
      </c>
      <c r="E146" s="154" t="s">
        <v>171</v>
      </c>
      <c r="F146" s="155" t="s">
        <v>172</v>
      </c>
      <c r="G146" s="156" t="s">
        <v>133</v>
      </c>
      <c r="H146" s="157">
        <v>2.048</v>
      </c>
      <c r="I146" s="158"/>
      <c r="J146" s="157">
        <f t="shared" si="10"/>
        <v>0</v>
      </c>
      <c r="K146" s="155" t="s">
        <v>134</v>
      </c>
      <c r="L146" s="28"/>
      <c r="M146" s="159" t="s">
        <v>1</v>
      </c>
      <c r="N146" s="160" t="s">
        <v>39</v>
      </c>
      <c r="O146" s="51"/>
      <c r="P146" s="161">
        <f t="shared" si="11"/>
        <v>0</v>
      </c>
      <c r="Q146" s="161">
        <v>2.19407</v>
      </c>
      <c r="R146" s="161">
        <f t="shared" si="12"/>
        <v>4.4934553600000005</v>
      </c>
      <c r="S146" s="161">
        <v>0</v>
      </c>
      <c r="T146" s="162">
        <f t="shared" si="13"/>
        <v>0</v>
      </c>
      <c r="AR146" s="163" t="s">
        <v>135</v>
      </c>
      <c r="AT146" s="163" t="s">
        <v>130</v>
      </c>
      <c r="AU146" s="163" t="s">
        <v>86</v>
      </c>
      <c r="AY146" s="13" t="s">
        <v>128</v>
      </c>
      <c r="BE146" s="164">
        <f t="shared" si="14"/>
        <v>0</v>
      </c>
      <c r="BF146" s="164">
        <f t="shared" si="15"/>
        <v>0</v>
      </c>
      <c r="BG146" s="164">
        <f t="shared" si="16"/>
        <v>0</v>
      </c>
      <c r="BH146" s="164">
        <f t="shared" si="17"/>
        <v>0</v>
      </c>
      <c r="BI146" s="164">
        <f t="shared" si="18"/>
        <v>0</v>
      </c>
      <c r="BJ146" s="13" t="s">
        <v>86</v>
      </c>
      <c r="BK146" s="165">
        <f t="shared" si="19"/>
        <v>0</v>
      </c>
      <c r="BL146" s="13" t="s">
        <v>135</v>
      </c>
      <c r="BM146" s="163" t="s">
        <v>173</v>
      </c>
    </row>
    <row r="147" spans="2:65" s="1" customFormat="1" ht="16.5" customHeight="1">
      <c r="B147" s="152"/>
      <c r="C147" s="153" t="s">
        <v>174</v>
      </c>
      <c r="D147" s="153" t="s">
        <v>130</v>
      </c>
      <c r="E147" s="154" t="s">
        <v>175</v>
      </c>
      <c r="F147" s="155" t="s">
        <v>176</v>
      </c>
      <c r="G147" s="156" t="s">
        <v>158</v>
      </c>
      <c r="H147" s="157">
        <v>1.92</v>
      </c>
      <c r="I147" s="158"/>
      <c r="J147" s="157">
        <f t="shared" si="10"/>
        <v>0</v>
      </c>
      <c r="K147" s="155" t="s">
        <v>134</v>
      </c>
      <c r="L147" s="28"/>
      <c r="M147" s="159" t="s">
        <v>1</v>
      </c>
      <c r="N147" s="160" t="s">
        <v>39</v>
      </c>
      <c r="O147" s="51"/>
      <c r="P147" s="161">
        <f t="shared" si="11"/>
        <v>0</v>
      </c>
      <c r="Q147" s="161">
        <v>6.7000000000000002E-4</v>
      </c>
      <c r="R147" s="161">
        <f t="shared" si="12"/>
        <v>1.2864E-3</v>
      </c>
      <c r="S147" s="161">
        <v>0</v>
      </c>
      <c r="T147" s="162">
        <f t="shared" si="13"/>
        <v>0</v>
      </c>
      <c r="AR147" s="163" t="s">
        <v>135</v>
      </c>
      <c r="AT147" s="163" t="s">
        <v>130</v>
      </c>
      <c r="AU147" s="163" t="s">
        <v>86</v>
      </c>
      <c r="AY147" s="13" t="s">
        <v>128</v>
      </c>
      <c r="BE147" s="164">
        <f t="shared" si="14"/>
        <v>0</v>
      </c>
      <c r="BF147" s="164">
        <f t="shared" si="15"/>
        <v>0</v>
      </c>
      <c r="BG147" s="164">
        <f t="shared" si="16"/>
        <v>0</v>
      </c>
      <c r="BH147" s="164">
        <f t="shared" si="17"/>
        <v>0</v>
      </c>
      <c r="BI147" s="164">
        <f t="shared" si="18"/>
        <v>0</v>
      </c>
      <c r="BJ147" s="13" t="s">
        <v>86</v>
      </c>
      <c r="BK147" s="165">
        <f t="shared" si="19"/>
        <v>0</v>
      </c>
      <c r="BL147" s="13" t="s">
        <v>135</v>
      </c>
      <c r="BM147" s="163" t="s">
        <v>177</v>
      </c>
    </row>
    <row r="148" spans="2:65" s="1" customFormat="1" ht="16.5" customHeight="1">
      <c r="B148" s="152"/>
      <c r="C148" s="153" t="s">
        <v>178</v>
      </c>
      <c r="D148" s="153" t="s">
        <v>130</v>
      </c>
      <c r="E148" s="154" t="s">
        <v>179</v>
      </c>
      <c r="F148" s="155" t="s">
        <v>180</v>
      </c>
      <c r="G148" s="156" t="s">
        <v>158</v>
      </c>
      <c r="H148" s="157">
        <v>1.92</v>
      </c>
      <c r="I148" s="158"/>
      <c r="J148" s="157">
        <f t="shared" si="10"/>
        <v>0</v>
      </c>
      <c r="K148" s="155" t="s">
        <v>134</v>
      </c>
      <c r="L148" s="28"/>
      <c r="M148" s="159" t="s">
        <v>1</v>
      </c>
      <c r="N148" s="160" t="s">
        <v>39</v>
      </c>
      <c r="O148" s="51"/>
      <c r="P148" s="161">
        <f t="shared" si="11"/>
        <v>0</v>
      </c>
      <c r="Q148" s="161">
        <v>0</v>
      </c>
      <c r="R148" s="161">
        <f t="shared" si="12"/>
        <v>0</v>
      </c>
      <c r="S148" s="161">
        <v>0</v>
      </c>
      <c r="T148" s="162">
        <f t="shared" si="13"/>
        <v>0</v>
      </c>
      <c r="AR148" s="163" t="s">
        <v>135</v>
      </c>
      <c r="AT148" s="163" t="s">
        <v>130</v>
      </c>
      <c r="AU148" s="163" t="s">
        <v>86</v>
      </c>
      <c r="AY148" s="13" t="s">
        <v>128</v>
      </c>
      <c r="BE148" s="164">
        <f t="shared" si="14"/>
        <v>0</v>
      </c>
      <c r="BF148" s="164">
        <f t="shared" si="15"/>
        <v>0</v>
      </c>
      <c r="BG148" s="164">
        <f t="shared" si="16"/>
        <v>0</v>
      </c>
      <c r="BH148" s="164">
        <f t="shared" si="17"/>
        <v>0</v>
      </c>
      <c r="BI148" s="164">
        <f t="shared" si="18"/>
        <v>0</v>
      </c>
      <c r="BJ148" s="13" t="s">
        <v>86</v>
      </c>
      <c r="BK148" s="165">
        <f t="shared" si="19"/>
        <v>0</v>
      </c>
      <c r="BL148" s="13" t="s">
        <v>135</v>
      </c>
      <c r="BM148" s="163" t="s">
        <v>181</v>
      </c>
    </row>
    <row r="149" spans="2:65" s="1" customFormat="1" ht="16.5" customHeight="1">
      <c r="B149" s="152"/>
      <c r="C149" s="153" t="s">
        <v>182</v>
      </c>
      <c r="D149" s="153" t="s">
        <v>130</v>
      </c>
      <c r="E149" s="154" t="s">
        <v>183</v>
      </c>
      <c r="F149" s="155" t="s">
        <v>184</v>
      </c>
      <c r="G149" s="156" t="s">
        <v>164</v>
      </c>
      <c r="H149" s="157">
        <v>1.2999999999999999E-2</v>
      </c>
      <c r="I149" s="158"/>
      <c r="J149" s="157">
        <f t="shared" si="10"/>
        <v>0</v>
      </c>
      <c r="K149" s="155" t="s">
        <v>134</v>
      </c>
      <c r="L149" s="28"/>
      <c r="M149" s="159" t="s">
        <v>1</v>
      </c>
      <c r="N149" s="160" t="s">
        <v>39</v>
      </c>
      <c r="O149" s="51"/>
      <c r="P149" s="161">
        <f t="shared" si="11"/>
        <v>0</v>
      </c>
      <c r="Q149" s="161">
        <v>1.01895</v>
      </c>
      <c r="R149" s="161">
        <f t="shared" si="12"/>
        <v>1.324635E-2</v>
      </c>
      <c r="S149" s="161">
        <v>0</v>
      </c>
      <c r="T149" s="162">
        <f t="shared" si="13"/>
        <v>0</v>
      </c>
      <c r="AR149" s="163" t="s">
        <v>135</v>
      </c>
      <c r="AT149" s="163" t="s">
        <v>130</v>
      </c>
      <c r="AU149" s="163" t="s">
        <v>86</v>
      </c>
      <c r="AY149" s="13" t="s">
        <v>128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13" t="s">
        <v>86</v>
      </c>
      <c r="BK149" s="165">
        <f t="shared" si="19"/>
        <v>0</v>
      </c>
      <c r="BL149" s="13" t="s">
        <v>135</v>
      </c>
      <c r="BM149" s="163" t="s">
        <v>185</v>
      </c>
    </row>
    <row r="150" spans="2:65" s="11" customFormat="1" ht="22.9" customHeight="1">
      <c r="B150" s="139"/>
      <c r="D150" s="140" t="s">
        <v>72</v>
      </c>
      <c r="E150" s="150" t="s">
        <v>135</v>
      </c>
      <c r="F150" s="150" t="s">
        <v>186</v>
      </c>
      <c r="I150" s="142"/>
      <c r="J150" s="151">
        <f>BK150</f>
        <v>0</v>
      </c>
      <c r="L150" s="139"/>
      <c r="M150" s="144"/>
      <c r="N150" s="145"/>
      <c r="O150" s="145"/>
      <c r="P150" s="146">
        <f>P151</f>
        <v>0</v>
      </c>
      <c r="Q150" s="145"/>
      <c r="R150" s="146">
        <f>R151</f>
        <v>3.8860800000000002</v>
      </c>
      <c r="S150" s="145"/>
      <c r="T150" s="147">
        <f>T151</f>
        <v>0</v>
      </c>
      <c r="AR150" s="140" t="s">
        <v>80</v>
      </c>
      <c r="AT150" s="148" t="s">
        <v>72</v>
      </c>
      <c r="AU150" s="148" t="s">
        <v>80</v>
      </c>
      <c r="AY150" s="140" t="s">
        <v>128</v>
      </c>
      <c r="BK150" s="149">
        <f>BK151</f>
        <v>0</v>
      </c>
    </row>
    <row r="151" spans="2:65" s="1" customFormat="1" ht="24" customHeight="1">
      <c r="B151" s="152"/>
      <c r="C151" s="153" t="s">
        <v>187</v>
      </c>
      <c r="D151" s="153" t="s">
        <v>130</v>
      </c>
      <c r="E151" s="154" t="s">
        <v>188</v>
      </c>
      <c r="F151" s="155" t="s">
        <v>189</v>
      </c>
      <c r="G151" s="156" t="s">
        <v>158</v>
      </c>
      <c r="H151" s="157">
        <v>24</v>
      </c>
      <c r="I151" s="158"/>
      <c r="J151" s="157">
        <f>ROUND(I151*H151,3)</f>
        <v>0</v>
      </c>
      <c r="K151" s="155" t="s">
        <v>134</v>
      </c>
      <c r="L151" s="28"/>
      <c r="M151" s="159" t="s">
        <v>1</v>
      </c>
      <c r="N151" s="160" t="s">
        <v>39</v>
      </c>
      <c r="O151" s="51"/>
      <c r="P151" s="161">
        <f>O151*H151</f>
        <v>0</v>
      </c>
      <c r="Q151" s="161">
        <v>0.16192000000000001</v>
      </c>
      <c r="R151" s="161">
        <f>Q151*H151</f>
        <v>3.8860800000000002</v>
      </c>
      <c r="S151" s="161">
        <v>0</v>
      </c>
      <c r="T151" s="162">
        <f>S151*H151</f>
        <v>0</v>
      </c>
      <c r="AR151" s="163" t="s">
        <v>135</v>
      </c>
      <c r="AT151" s="163" t="s">
        <v>130</v>
      </c>
      <c r="AU151" s="163" t="s">
        <v>86</v>
      </c>
      <c r="AY151" s="13" t="s">
        <v>128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3" t="s">
        <v>86</v>
      </c>
      <c r="BK151" s="165">
        <f>ROUND(I151*H151,3)</f>
        <v>0</v>
      </c>
      <c r="BL151" s="13" t="s">
        <v>135</v>
      </c>
      <c r="BM151" s="163" t="s">
        <v>190</v>
      </c>
    </row>
    <row r="152" spans="2:65" s="11" customFormat="1" ht="22.9" customHeight="1">
      <c r="B152" s="139"/>
      <c r="D152" s="140" t="s">
        <v>72</v>
      </c>
      <c r="E152" s="150" t="s">
        <v>147</v>
      </c>
      <c r="F152" s="150" t="s">
        <v>191</v>
      </c>
      <c r="I152" s="142"/>
      <c r="J152" s="151">
        <f>BK152</f>
        <v>0</v>
      </c>
      <c r="L152" s="139"/>
      <c r="M152" s="144"/>
      <c r="N152" s="145"/>
      <c r="O152" s="145"/>
      <c r="P152" s="146">
        <f>SUM(P153:P156)</f>
        <v>0</v>
      </c>
      <c r="Q152" s="145"/>
      <c r="R152" s="146">
        <f>SUM(R153:R156)</f>
        <v>23.396184000000002</v>
      </c>
      <c r="S152" s="145"/>
      <c r="T152" s="147">
        <f>SUM(T153:T156)</f>
        <v>0</v>
      </c>
      <c r="AR152" s="140" t="s">
        <v>80</v>
      </c>
      <c r="AT152" s="148" t="s">
        <v>72</v>
      </c>
      <c r="AU152" s="148" t="s">
        <v>80</v>
      </c>
      <c r="AY152" s="140" t="s">
        <v>128</v>
      </c>
      <c r="BK152" s="149">
        <f>SUM(BK153:BK156)</f>
        <v>0</v>
      </c>
    </row>
    <row r="153" spans="2:65" s="1" customFormat="1" ht="24" customHeight="1">
      <c r="B153" s="152"/>
      <c r="C153" s="153" t="s">
        <v>192</v>
      </c>
      <c r="D153" s="153" t="s">
        <v>130</v>
      </c>
      <c r="E153" s="154" t="s">
        <v>193</v>
      </c>
      <c r="F153" s="155" t="s">
        <v>194</v>
      </c>
      <c r="G153" s="156" t="s">
        <v>158</v>
      </c>
      <c r="H153" s="157">
        <v>22.44</v>
      </c>
      <c r="I153" s="158"/>
      <c r="J153" s="157">
        <f>ROUND(I153*H153,3)</f>
        <v>0</v>
      </c>
      <c r="K153" s="155" t="s">
        <v>134</v>
      </c>
      <c r="L153" s="28"/>
      <c r="M153" s="159" t="s">
        <v>1</v>
      </c>
      <c r="N153" s="160" t="s">
        <v>39</v>
      </c>
      <c r="O153" s="51"/>
      <c r="P153" s="161">
        <f>O153*H153</f>
        <v>0</v>
      </c>
      <c r="Q153" s="161">
        <v>0.30359999999999998</v>
      </c>
      <c r="R153" s="161">
        <f>Q153*H153</f>
        <v>6.8127839999999997</v>
      </c>
      <c r="S153" s="161">
        <v>0</v>
      </c>
      <c r="T153" s="162">
        <f>S153*H153</f>
        <v>0</v>
      </c>
      <c r="AR153" s="163" t="s">
        <v>135</v>
      </c>
      <c r="AT153" s="163" t="s">
        <v>130</v>
      </c>
      <c r="AU153" s="163" t="s">
        <v>86</v>
      </c>
      <c r="AY153" s="13" t="s">
        <v>128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3" t="s">
        <v>86</v>
      </c>
      <c r="BK153" s="165">
        <f>ROUND(I153*H153,3)</f>
        <v>0</v>
      </c>
      <c r="BL153" s="13" t="s">
        <v>135</v>
      </c>
      <c r="BM153" s="163" t="s">
        <v>195</v>
      </c>
    </row>
    <row r="154" spans="2:65" s="1" customFormat="1" ht="24" customHeight="1">
      <c r="B154" s="152"/>
      <c r="C154" s="153" t="s">
        <v>196</v>
      </c>
      <c r="D154" s="153" t="s">
        <v>130</v>
      </c>
      <c r="E154" s="154" t="s">
        <v>197</v>
      </c>
      <c r="F154" s="155" t="s">
        <v>198</v>
      </c>
      <c r="G154" s="156" t="s">
        <v>158</v>
      </c>
      <c r="H154" s="157">
        <v>25</v>
      </c>
      <c r="I154" s="158"/>
      <c r="J154" s="157">
        <f>ROUND(I154*H154,3)</f>
        <v>0</v>
      </c>
      <c r="K154" s="155" t="s">
        <v>134</v>
      </c>
      <c r="L154" s="28"/>
      <c r="M154" s="159" t="s">
        <v>1</v>
      </c>
      <c r="N154" s="160" t="s">
        <v>39</v>
      </c>
      <c r="O154" s="51"/>
      <c r="P154" s="161">
        <f>O154*H154</f>
        <v>0</v>
      </c>
      <c r="Q154" s="161">
        <v>0.44724000000000003</v>
      </c>
      <c r="R154" s="161">
        <f>Q154*H154</f>
        <v>11.181000000000001</v>
      </c>
      <c r="S154" s="161">
        <v>0</v>
      </c>
      <c r="T154" s="162">
        <f>S154*H154</f>
        <v>0</v>
      </c>
      <c r="AR154" s="163" t="s">
        <v>135</v>
      </c>
      <c r="AT154" s="163" t="s">
        <v>130</v>
      </c>
      <c r="AU154" s="163" t="s">
        <v>86</v>
      </c>
      <c r="AY154" s="13" t="s">
        <v>128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3" t="s">
        <v>86</v>
      </c>
      <c r="BK154" s="165">
        <f>ROUND(I154*H154,3)</f>
        <v>0</v>
      </c>
      <c r="BL154" s="13" t="s">
        <v>135</v>
      </c>
      <c r="BM154" s="163" t="s">
        <v>199</v>
      </c>
    </row>
    <row r="155" spans="2:65" s="1" customFormat="1" ht="36" customHeight="1">
      <c r="B155" s="152"/>
      <c r="C155" s="153" t="s">
        <v>200</v>
      </c>
      <c r="D155" s="153" t="s">
        <v>130</v>
      </c>
      <c r="E155" s="154" t="s">
        <v>201</v>
      </c>
      <c r="F155" s="155" t="s">
        <v>202</v>
      </c>
      <c r="G155" s="156" t="s">
        <v>158</v>
      </c>
      <c r="H155" s="157">
        <v>24</v>
      </c>
      <c r="I155" s="158"/>
      <c r="J155" s="157">
        <f>ROUND(I155*H155,3)</f>
        <v>0</v>
      </c>
      <c r="K155" s="155" t="s">
        <v>134</v>
      </c>
      <c r="L155" s="28"/>
      <c r="M155" s="159" t="s">
        <v>1</v>
      </c>
      <c r="N155" s="160" t="s">
        <v>39</v>
      </c>
      <c r="O155" s="51"/>
      <c r="P155" s="161">
        <f>O155*H155</f>
        <v>0</v>
      </c>
      <c r="Q155" s="161">
        <v>9.2499999999999999E-2</v>
      </c>
      <c r="R155" s="161">
        <f>Q155*H155</f>
        <v>2.2199999999999998</v>
      </c>
      <c r="S155" s="161">
        <v>0</v>
      </c>
      <c r="T155" s="162">
        <f>S155*H155</f>
        <v>0</v>
      </c>
      <c r="AR155" s="163" t="s">
        <v>135</v>
      </c>
      <c r="AT155" s="163" t="s">
        <v>130</v>
      </c>
      <c r="AU155" s="163" t="s">
        <v>86</v>
      </c>
      <c r="AY155" s="13" t="s">
        <v>128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3" t="s">
        <v>86</v>
      </c>
      <c r="BK155" s="165">
        <f>ROUND(I155*H155,3)</f>
        <v>0</v>
      </c>
      <c r="BL155" s="13" t="s">
        <v>135</v>
      </c>
      <c r="BM155" s="163" t="s">
        <v>203</v>
      </c>
    </row>
    <row r="156" spans="2:65" s="1" customFormat="1" ht="16.5" customHeight="1">
      <c r="B156" s="152"/>
      <c r="C156" s="166" t="s">
        <v>204</v>
      </c>
      <c r="D156" s="166" t="s">
        <v>205</v>
      </c>
      <c r="E156" s="167" t="s">
        <v>206</v>
      </c>
      <c r="F156" s="168" t="s">
        <v>207</v>
      </c>
      <c r="G156" s="169" t="s">
        <v>158</v>
      </c>
      <c r="H156" s="170">
        <v>24.48</v>
      </c>
      <c r="I156" s="171"/>
      <c r="J156" s="170">
        <f>ROUND(I156*H156,3)</f>
        <v>0</v>
      </c>
      <c r="K156" s="168" t="s">
        <v>1</v>
      </c>
      <c r="L156" s="172"/>
      <c r="M156" s="173" t="s">
        <v>1</v>
      </c>
      <c r="N156" s="174" t="s">
        <v>39</v>
      </c>
      <c r="O156" s="51"/>
      <c r="P156" s="161">
        <f>O156*H156</f>
        <v>0</v>
      </c>
      <c r="Q156" s="161">
        <v>0.13</v>
      </c>
      <c r="R156" s="161">
        <f>Q156*H156</f>
        <v>3.1824000000000003</v>
      </c>
      <c r="S156" s="161">
        <v>0</v>
      </c>
      <c r="T156" s="162">
        <f>S156*H156</f>
        <v>0</v>
      </c>
      <c r="AR156" s="163" t="s">
        <v>161</v>
      </c>
      <c r="AT156" s="163" t="s">
        <v>205</v>
      </c>
      <c r="AU156" s="163" t="s">
        <v>86</v>
      </c>
      <c r="AY156" s="13" t="s">
        <v>128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3" t="s">
        <v>86</v>
      </c>
      <c r="BK156" s="165">
        <f>ROUND(I156*H156,3)</f>
        <v>0</v>
      </c>
      <c r="BL156" s="13" t="s">
        <v>135</v>
      </c>
      <c r="BM156" s="163" t="s">
        <v>208</v>
      </c>
    </row>
    <row r="157" spans="2:65" s="11" customFormat="1" ht="22.9" customHeight="1">
      <c r="B157" s="139"/>
      <c r="D157" s="140" t="s">
        <v>72</v>
      </c>
      <c r="E157" s="150" t="s">
        <v>166</v>
      </c>
      <c r="F157" s="150" t="s">
        <v>209</v>
      </c>
      <c r="I157" s="142"/>
      <c r="J157" s="151">
        <f>BK157</f>
        <v>0</v>
      </c>
      <c r="L157" s="139"/>
      <c r="M157" s="144"/>
      <c r="N157" s="145"/>
      <c r="O157" s="145"/>
      <c r="P157" s="146">
        <f>SUM(P158:P159)</f>
        <v>0</v>
      </c>
      <c r="Q157" s="145"/>
      <c r="R157" s="146">
        <f>SUM(R158:R159)</f>
        <v>3.0290000000000004</v>
      </c>
      <c r="S157" s="145"/>
      <c r="T157" s="147">
        <f>SUM(T158:T159)</f>
        <v>0</v>
      </c>
      <c r="AR157" s="140" t="s">
        <v>80</v>
      </c>
      <c r="AT157" s="148" t="s">
        <v>72</v>
      </c>
      <c r="AU157" s="148" t="s">
        <v>80</v>
      </c>
      <c r="AY157" s="140" t="s">
        <v>128</v>
      </c>
      <c r="BK157" s="149">
        <f>SUM(BK158:BK159)</f>
        <v>0</v>
      </c>
    </row>
    <row r="158" spans="2:65" s="1" customFormat="1" ht="36" customHeight="1">
      <c r="B158" s="152"/>
      <c r="C158" s="153" t="s">
        <v>210</v>
      </c>
      <c r="D158" s="153" t="s">
        <v>130</v>
      </c>
      <c r="E158" s="154" t="s">
        <v>211</v>
      </c>
      <c r="F158" s="155" t="s">
        <v>212</v>
      </c>
      <c r="G158" s="156" t="s">
        <v>213</v>
      </c>
      <c r="H158" s="157">
        <v>25</v>
      </c>
      <c r="I158" s="158"/>
      <c r="J158" s="157">
        <f>ROUND(I158*H158,3)</f>
        <v>0</v>
      </c>
      <c r="K158" s="155" t="s">
        <v>134</v>
      </c>
      <c r="L158" s="28"/>
      <c r="M158" s="159" t="s">
        <v>1</v>
      </c>
      <c r="N158" s="160" t="s">
        <v>39</v>
      </c>
      <c r="O158" s="51"/>
      <c r="P158" s="161">
        <f>O158*H158</f>
        <v>0</v>
      </c>
      <c r="Q158" s="161">
        <v>9.7930000000000003E-2</v>
      </c>
      <c r="R158" s="161">
        <f>Q158*H158</f>
        <v>2.4482500000000003</v>
      </c>
      <c r="S158" s="161">
        <v>0</v>
      </c>
      <c r="T158" s="162">
        <f>S158*H158</f>
        <v>0</v>
      </c>
      <c r="AR158" s="163" t="s">
        <v>135</v>
      </c>
      <c r="AT158" s="163" t="s">
        <v>130</v>
      </c>
      <c r="AU158" s="163" t="s">
        <v>86</v>
      </c>
      <c r="AY158" s="13" t="s">
        <v>128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3" t="s">
        <v>86</v>
      </c>
      <c r="BK158" s="165">
        <f>ROUND(I158*H158,3)</f>
        <v>0</v>
      </c>
      <c r="BL158" s="13" t="s">
        <v>135</v>
      </c>
      <c r="BM158" s="163" t="s">
        <v>214</v>
      </c>
    </row>
    <row r="159" spans="2:65" s="1" customFormat="1" ht="16.5" customHeight="1">
      <c r="B159" s="152"/>
      <c r="C159" s="166" t="s">
        <v>7</v>
      </c>
      <c r="D159" s="166" t="s">
        <v>205</v>
      </c>
      <c r="E159" s="167" t="s">
        <v>215</v>
      </c>
      <c r="F159" s="168" t="s">
        <v>216</v>
      </c>
      <c r="G159" s="169" t="s">
        <v>217</v>
      </c>
      <c r="H159" s="170">
        <v>25.25</v>
      </c>
      <c r="I159" s="171"/>
      <c r="J159" s="170">
        <f>ROUND(I159*H159,3)</f>
        <v>0</v>
      </c>
      <c r="K159" s="168" t="s">
        <v>134</v>
      </c>
      <c r="L159" s="172"/>
      <c r="M159" s="173" t="s">
        <v>1</v>
      </c>
      <c r="N159" s="174" t="s">
        <v>39</v>
      </c>
      <c r="O159" s="51"/>
      <c r="P159" s="161">
        <f>O159*H159</f>
        <v>0</v>
      </c>
      <c r="Q159" s="161">
        <v>2.3E-2</v>
      </c>
      <c r="R159" s="161">
        <f>Q159*H159</f>
        <v>0.58074999999999999</v>
      </c>
      <c r="S159" s="161">
        <v>0</v>
      </c>
      <c r="T159" s="162">
        <f>S159*H159</f>
        <v>0</v>
      </c>
      <c r="AR159" s="163" t="s">
        <v>161</v>
      </c>
      <c r="AT159" s="163" t="s">
        <v>205</v>
      </c>
      <c r="AU159" s="163" t="s">
        <v>86</v>
      </c>
      <c r="AY159" s="13" t="s">
        <v>128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3" t="s">
        <v>86</v>
      </c>
      <c r="BK159" s="165">
        <f>ROUND(I159*H159,3)</f>
        <v>0</v>
      </c>
      <c r="BL159" s="13" t="s">
        <v>135</v>
      </c>
      <c r="BM159" s="163" t="s">
        <v>218</v>
      </c>
    </row>
    <row r="160" spans="2:65" s="11" customFormat="1" ht="22.9" customHeight="1">
      <c r="B160" s="139"/>
      <c r="D160" s="140" t="s">
        <v>72</v>
      </c>
      <c r="E160" s="150" t="s">
        <v>219</v>
      </c>
      <c r="F160" s="150" t="s">
        <v>220</v>
      </c>
      <c r="I160" s="142"/>
      <c r="J160" s="151">
        <f>BK160</f>
        <v>0</v>
      </c>
      <c r="L160" s="139"/>
      <c r="M160" s="144"/>
      <c r="N160" s="145"/>
      <c r="O160" s="145"/>
      <c r="P160" s="146">
        <f>P161</f>
        <v>0</v>
      </c>
      <c r="Q160" s="145"/>
      <c r="R160" s="146">
        <f>R161</f>
        <v>0</v>
      </c>
      <c r="S160" s="145"/>
      <c r="T160" s="147">
        <f>T161</f>
        <v>0</v>
      </c>
      <c r="AR160" s="140" t="s">
        <v>80</v>
      </c>
      <c r="AT160" s="148" t="s">
        <v>72</v>
      </c>
      <c r="AU160" s="148" t="s">
        <v>80</v>
      </c>
      <c r="AY160" s="140" t="s">
        <v>128</v>
      </c>
      <c r="BK160" s="149">
        <f>BK161</f>
        <v>0</v>
      </c>
    </row>
    <row r="161" spans="2:65" s="1" customFormat="1" ht="24" customHeight="1">
      <c r="B161" s="152"/>
      <c r="C161" s="153" t="s">
        <v>221</v>
      </c>
      <c r="D161" s="153" t="s">
        <v>130</v>
      </c>
      <c r="E161" s="154" t="s">
        <v>222</v>
      </c>
      <c r="F161" s="155" t="s">
        <v>223</v>
      </c>
      <c r="G161" s="156" t="s">
        <v>164</v>
      </c>
      <c r="H161" s="157">
        <v>35.575000000000003</v>
      </c>
      <c r="I161" s="158"/>
      <c r="J161" s="157">
        <f>ROUND(I161*H161,3)</f>
        <v>0</v>
      </c>
      <c r="K161" s="155" t="s">
        <v>134</v>
      </c>
      <c r="L161" s="28"/>
      <c r="M161" s="159" t="s">
        <v>1</v>
      </c>
      <c r="N161" s="160" t="s">
        <v>39</v>
      </c>
      <c r="O161" s="51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AR161" s="163" t="s">
        <v>135</v>
      </c>
      <c r="AT161" s="163" t="s">
        <v>130</v>
      </c>
      <c r="AU161" s="163" t="s">
        <v>86</v>
      </c>
      <c r="AY161" s="13" t="s">
        <v>128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3" t="s">
        <v>86</v>
      </c>
      <c r="BK161" s="165">
        <f>ROUND(I161*H161,3)</f>
        <v>0</v>
      </c>
      <c r="BL161" s="13" t="s">
        <v>135</v>
      </c>
      <c r="BM161" s="163" t="s">
        <v>224</v>
      </c>
    </row>
    <row r="162" spans="2:65" s="11" customFormat="1" ht="25.9" customHeight="1">
      <c r="B162" s="139"/>
      <c r="D162" s="140" t="s">
        <v>72</v>
      </c>
      <c r="E162" s="141" t="s">
        <v>225</v>
      </c>
      <c r="F162" s="141" t="s">
        <v>226</v>
      </c>
      <c r="I162" s="142"/>
      <c r="J162" s="143">
        <f>BK162</f>
        <v>0</v>
      </c>
      <c r="L162" s="139"/>
      <c r="M162" s="144"/>
      <c r="N162" s="145"/>
      <c r="O162" s="145"/>
      <c r="P162" s="146">
        <f>P163+P166+P170</f>
        <v>0</v>
      </c>
      <c r="Q162" s="145"/>
      <c r="R162" s="146">
        <f>R163+R166+R170</f>
        <v>0.38808663999999998</v>
      </c>
      <c r="S162" s="145"/>
      <c r="T162" s="147">
        <f>T163+T166+T170</f>
        <v>0</v>
      </c>
      <c r="AR162" s="140" t="s">
        <v>86</v>
      </c>
      <c r="AT162" s="148" t="s">
        <v>72</v>
      </c>
      <c r="AU162" s="148" t="s">
        <v>73</v>
      </c>
      <c r="AY162" s="140" t="s">
        <v>128</v>
      </c>
      <c r="BK162" s="149">
        <f>BK163+BK166+BK170</f>
        <v>0</v>
      </c>
    </row>
    <row r="163" spans="2:65" s="11" customFormat="1" ht="22.9" customHeight="1">
      <c r="B163" s="139"/>
      <c r="D163" s="140" t="s">
        <v>72</v>
      </c>
      <c r="E163" s="150" t="s">
        <v>227</v>
      </c>
      <c r="F163" s="150" t="s">
        <v>228</v>
      </c>
      <c r="I163" s="142"/>
      <c r="J163" s="151">
        <f>BK163</f>
        <v>0</v>
      </c>
      <c r="L163" s="139"/>
      <c r="M163" s="144"/>
      <c r="N163" s="145"/>
      <c r="O163" s="145"/>
      <c r="P163" s="146">
        <f>SUM(P164:P165)</f>
        <v>0</v>
      </c>
      <c r="Q163" s="145"/>
      <c r="R163" s="146">
        <f>SUM(R164:R165)</f>
        <v>5.1449999999999996E-2</v>
      </c>
      <c r="S163" s="145"/>
      <c r="T163" s="147">
        <f>SUM(T164:T165)</f>
        <v>0</v>
      </c>
      <c r="AR163" s="140" t="s">
        <v>86</v>
      </c>
      <c r="AT163" s="148" t="s">
        <v>72</v>
      </c>
      <c r="AU163" s="148" t="s">
        <v>80</v>
      </c>
      <c r="AY163" s="140" t="s">
        <v>128</v>
      </c>
      <c r="BK163" s="149">
        <f>SUM(BK164:BK165)</f>
        <v>0</v>
      </c>
    </row>
    <row r="164" spans="2:65" s="1" customFormat="1" ht="24" customHeight="1">
      <c r="B164" s="152"/>
      <c r="C164" s="153" t="s">
        <v>229</v>
      </c>
      <c r="D164" s="153" t="s">
        <v>130</v>
      </c>
      <c r="E164" s="154" t="s">
        <v>230</v>
      </c>
      <c r="F164" s="155" t="s">
        <v>231</v>
      </c>
      <c r="G164" s="156" t="s">
        <v>158</v>
      </c>
      <c r="H164" s="157">
        <v>15</v>
      </c>
      <c r="I164" s="158"/>
      <c r="J164" s="157">
        <f>ROUND(I164*H164,3)</f>
        <v>0</v>
      </c>
      <c r="K164" s="155" t="s">
        <v>1</v>
      </c>
      <c r="L164" s="28"/>
      <c r="M164" s="159" t="s">
        <v>1</v>
      </c>
      <c r="N164" s="160" t="s">
        <v>39</v>
      </c>
      <c r="O164" s="51"/>
      <c r="P164" s="161">
        <f>O164*H164</f>
        <v>0</v>
      </c>
      <c r="Q164" s="161">
        <v>3.4299999999999999E-3</v>
      </c>
      <c r="R164" s="161">
        <f>Q164*H164</f>
        <v>5.1449999999999996E-2</v>
      </c>
      <c r="S164" s="161">
        <v>0</v>
      </c>
      <c r="T164" s="162">
        <f>S164*H164</f>
        <v>0</v>
      </c>
      <c r="AR164" s="163" t="s">
        <v>196</v>
      </c>
      <c r="AT164" s="163" t="s">
        <v>130</v>
      </c>
      <c r="AU164" s="163" t="s">
        <v>86</v>
      </c>
      <c r="AY164" s="13" t="s">
        <v>128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3" t="s">
        <v>86</v>
      </c>
      <c r="BK164" s="165">
        <f>ROUND(I164*H164,3)</f>
        <v>0</v>
      </c>
      <c r="BL164" s="13" t="s">
        <v>196</v>
      </c>
      <c r="BM164" s="163" t="s">
        <v>232</v>
      </c>
    </row>
    <row r="165" spans="2:65" s="1" customFormat="1" ht="16.5" customHeight="1">
      <c r="B165" s="152"/>
      <c r="C165" s="153" t="s">
        <v>233</v>
      </c>
      <c r="D165" s="153" t="s">
        <v>130</v>
      </c>
      <c r="E165" s="154" t="s">
        <v>234</v>
      </c>
      <c r="F165" s="155" t="s">
        <v>235</v>
      </c>
      <c r="G165" s="156" t="s">
        <v>164</v>
      </c>
      <c r="H165" s="157">
        <v>5.0999999999999997E-2</v>
      </c>
      <c r="I165" s="158"/>
      <c r="J165" s="157">
        <f>ROUND(I165*H165,3)</f>
        <v>0</v>
      </c>
      <c r="K165" s="155" t="s">
        <v>134</v>
      </c>
      <c r="L165" s="28"/>
      <c r="M165" s="159" t="s">
        <v>1</v>
      </c>
      <c r="N165" s="160" t="s">
        <v>39</v>
      </c>
      <c r="O165" s="51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AR165" s="163" t="s">
        <v>196</v>
      </c>
      <c r="AT165" s="163" t="s">
        <v>130</v>
      </c>
      <c r="AU165" s="163" t="s">
        <v>86</v>
      </c>
      <c r="AY165" s="13" t="s">
        <v>128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3" t="s">
        <v>86</v>
      </c>
      <c r="BK165" s="165">
        <f>ROUND(I165*H165,3)</f>
        <v>0</v>
      </c>
      <c r="BL165" s="13" t="s">
        <v>196</v>
      </c>
      <c r="BM165" s="163" t="s">
        <v>236</v>
      </c>
    </row>
    <row r="166" spans="2:65" s="11" customFormat="1" ht="22.9" customHeight="1">
      <c r="B166" s="139"/>
      <c r="D166" s="140" t="s">
        <v>72</v>
      </c>
      <c r="E166" s="150" t="s">
        <v>237</v>
      </c>
      <c r="F166" s="150" t="s">
        <v>238</v>
      </c>
      <c r="I166" s="142"/>
      <c r="J166" s="151">
        <f>BK166</f>
        <v>0</v>
      </c>
      <c r="L166" s="139"/>
      <c r="M166" s="144"/>
      <c r="N166" s="145"/>
      <c r="O166" s="145"/>
      <c r="P166" s="146">
        <f>SUM(P167:P169)</f>
        <v>0</v>
      </c>
      <c r="Q166" s="145"/>
      <c r="R166" s="146">
        <f>SUM(R167:R169)</f>
        <v>0.33283824000000001</v>
      </c>
      <c r="S166" s="145"/>
      <c r="T166" s="147">
        <f>SUM(T167:T169)</f>
        <v>0</v>
      </c>
      <c r="AR166" s="140" t="s">
        <v>86</v>
      </c>
      <c r="AT166" s="148" t="s">
        <v>72</v>
      </c>
      <c r="AU166" s="148" t="s">
        <v>80</v>
      </c>
      <c r="AY166" s="140" t="s">
        <v>128</v>
      </c>
      <c r="BK166" s="149">
        <f>SUM(BK167:BK169)</f>
        <v>0</v>
      </c>
    </row>
    <row r="167" spans="2:65" s="1" customFormat="1" ht="24" customHeight="1">
      <c r="B167" s="152"/>
      <c r="C167" s="153" t="s">
        <v>239</v>
      </c>
      <c r="D167" s="153" t="s">
        <v>130</v>
      </c>
      <c r="E167" s="154" t="s">
        <v>240</v>
      </c>
      <c r="F167" s="155" t="s">
        <v>241</v>
      </c>
      <c r="G167" s="156" t="s">
        <v>242</v>
      </c>
      <c r="H167" s="157">
        <v>299.85399999999998</v>
      </c>
      <c r="I167" s="158"/>
      <c r="J167" s="157">
        <f>ROUND(I167*H167,3)</f>
        <v>0</v>
      </c>
      <c r="K167" s="155" t="s">
        <v>134</v>
      </c>
      <c r="L167" s="28"/>
      <c r="M167" s="159" t="s">
        <v>1</v>
      </c>
      <c r="N167" s="160" t="s">
        <v>39</v>
      </c>
      <c r="O167" s="51"/>
      <c r="P167" s="161">
        <f>O167*H167</f>
        <v>0</v>
      </c>
      <c r="Q167" s="161">
        <v>6.0000000000000002E-5</v>
      </c>
      <c r="R167" s="161">
        <f>Q167*H167</f>
        <v>1.7991239999999999E-2</v>
      </c>
      <c r="S167" s="161">
        <v>0</v>
      </c>
      <c r="T167" s="162">
        <f>S167*H167</f>
        <v>0</v>
      </c>
      <c r="AR167" s="163" t="s">
        <v>196</v>
      </c>
      <c r="AT167" s="163" t="s">
        <v>130</v>
      </c>
      <c r="AU167" s="163" t="s">
        <v>86</v>
      </c>
      <c r="AY167" s="13" t="s">
        <v>128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3" t="s">
        <v>86</v>
      </c>
      <c r="BK167" s="165">
        <f>ROUND(I167*H167,3)</f>
        <v>0</v>
      </c>
      <c r="BL167" s="13" t="s">
        <v>196</v>
      </c>
      <c r="BM167" s="163" t="s">
        <v>243</v>
      </c>
    </row>
    <row r="168" spans="2:65" s="1" customFormat="1" ht="48" customHeight="1">
      <c r="B168" s="152"/>
      <c r="C168" s="166" t="s">
        <v>244</v>
      </c>
      <c r="D168" s="166" t="s">
        <v>205</v>
      </c>
      <c r="E168" s="167" t="s">
        <v>245</v>
      </c>
      <c r="F168" s="168" t="s">
        <v>246</v>
      </c>
      <c r="G168" s="169" t="s">
        <v>242</v>
      </c>
      <c r="H168" s="170">
        <v>314.84699999999998</v>
      </c>
      <c r="I168" s="171"/>
      <c r="J168" s="170">
        <f>ROUND(I168*H168,3)</f>
        <v>0</v>
      </c>
      <c r="K168" s="168" t="s">
        <v>1</v>
      </c>
      <c r="L168" s="172"/>
      <c r="M168" s="173" t="s">
        <v>1</v>
      </c>
      <c r="N168" s="174" t="s">
        <v>39</v>
      </c>
      <c r="O168" s="51"/>
      <c r="P168" s="161">
        <f>O168*H168</f>
        <v>0</v>
      </c>
      <c r="Q168" s="161">
        <v>1E-3</v>
      </c>
      <c r="R168" s="161">
        <f>Q168*H168</f>
        <v>0.31484699999999999</v>
      </c>
      <c r="S168" s="161">
        <v>0</v>
      </c>
      <c r="T168" s="162">
        <f>S168*H168</f>
        <v>0</v>
      </c>
      <c r="AR168" s="163" t="s">
        <v>247</v>
      </c>
      <c r="AT168" s="163" t="s">
        <v>205</v>
      </c>
      <c r="AU168" s="163" t="s">
        <v>86</v>
      </c>
      <c r="AY168" s="13" t="s">
        <v>128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3" t="s">
        <v>86</v>
      </c>
      <c r="BK168" s="165">
        <f>ROUND(I168*H168,3)</f>
        <v>0</v>
      </c>
      <c r="BL168" s="13" t="s">
        <v>196</v>
      </c>
      <c r="BM168" s="163" t="s">
        <v>248</v>
      </c>
    </row>
    <row r="169" spans="2:65" s="1" customFormat="1" ht="24" customHeight="1">
      <c r="B169" s="152"/>
      <c r="C169" s="153" t="s">
        <v>249</v>
      </c>
      <c r="D169" s="153" t="s">
        <v>130</v>
      </c>
      <c r="E169" s="154" t="s">
        <v>250</v>
      </c>
      <c r="F169" s="155" t="s">
        <v>251</v>
      </c>
      <c r="G169" s="156" t="s">
        <v>164</v>
      </c>
      <c r="H169" s="157">
        <v>0.33300000000000002</v>
      </c>
      <c r="I169" s="158"/>
      <c r="J169" s="157">
        <f>ROUND(I169*H169,3)</f>
        <v>0</v>
      </c>
      <c r="K169" s="155" t="s">
        <v>134</v>
      </c>
      <c r="L169" s="28"/>
      <c r="M169" s="159" t="s">
        <v>1</v>
      </c>
      <c r="N169" s="160" t="s">
        <v>39</v>
      </c>
      <c r="O169" s="51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AR169" s="163" t="s">
        <v>196</v>
      </c>
      <c r="AT169" s="163" t="s">
        <v>130</v>
      </c>
      <c r="AU169" s="163" t="s">
        <v>86</v>
      </c>
      <c r="AY169" s="13" t="s">
        <v>128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3" t="s">
        <v>86</v>
      </c>
      <c r="BK169" s="165">
        <f>ROUND(I169*H169,3)</f>
        <v>0</v>
      </c>
      <c r="BL169" s="13" t="s">
        <v>196</v>
      </c>
      <c r="BM169" s="163" t="s">
        <v>252</v>
      </c>
    </row>
    <row r="170" spans="2:65" s="11" customFormat="1" ht="22.9" customHeight="1">
      <c r="B170" s="139"/>
      <c r="D170" s="140" t="s">
        <v>72</v>
      </c>
      <c r="E170" s="150" t="s">
        <v>253</v>
      </c>
      <c r="F170" s="150" t="s">
        <v>254</v>
      </c>
      <c r="I170" s="142"/>
      <c r="J170" s="151">
        <f>BK170</f>
        <v>0</v>
      </c>
      <c r="L170" s="139"/>
      <c r="M170" s="144"/>
      <c r="N170" s="145"/>
      <c r="O170" s="145"/>
      <c r="P170" s="146">
        <f>SUM(P171:P172)</f>
        <v>0</v>
      </c>
      <c r="Q170" s="145"/>
      <c r="R170" s="146">
        <f>SUM(R171:R172)</f>
        <v>3.7984E-3</v>
      </c>
      <c r="S170" s="145"/>
      <c r="T170" s="147">
        <f>SUM(T171:T172)</f>
        <v>0</v>
      </c>
      <c r="AR170" s="140" t="s">
        <v>86</v>
      </c>
      <c r="AT170" s="148" t="s">
        <v>72</v>
      </c>
      <c r="AU170" s="148" t="s">
        <v>80</v>
      </c>
      <c r="AY170" s="140" t="s">
        <v>128</v>
      </c>
      <c r="BK170" s="149">
        <f>SUM(BK171:BK172)</f>
        <v>0</v>
      </c>
    </row>
    <row r="171" spans="2:65" s="1" customFormat="1" ht="24" customHeight="1">
      <c r="B171" s="152"/>
      <c r="C171" s="153" t="s">
        <v>255</v>
      </c>
      <c r="D171" s="153" t="s">
        <v>130</v>
      </c>
      <c r="E171" s="154" t="s">
        <v>256</v>
      </c>
      <c r="F171" s="155" t="s">
        <v>257</v>
      </c>
      <c r="G171" s="156" t="s">
        <v>158</v>
      </c>
      <c r="H171" s="157">
        <v>11.87</v>
      </c>
      <c r="I171" s="158"/>
      <c r="J171" s="157">
        <f>ROUND(I171*H171,3)</f>
        <v>0</v>
      </c>
      <c r="K171" s="155" t="s">
        <v>134</v>
      </c>
      <c r="L171" s="28"/>
      <c r="M171" s="159" t="s">
        <v>1</v>
      </c>
      <c r="N171" s="160" t="s">
        <v>39</v>
      </c>
      <c r="O171" s="51"/>
      <c r="P171" s="161">
        <f>O171*H171</f>
        <v>0</v>
      </c>
      <c r="Q171" s="161">
        <v>2.4000000000000001E-4</v>
      </c>
      <c r="R171" s="161">
        <f>Q171*H171</f>
        <v>2.8487999999999999E-3</v>
      </c>
      <c r="S171" s="161">
        <v>0</v>
      </c>
      <c r="T171" s="162">
        <f>S171*H171</f>
        <v>0</v>
      </c>
      <c r="AR171" s="163" t="s">
        <v>196</v>
      </c>
      <c r="AT171" s="163" t="s">
        <v>130</v>
      </c>
      <c r="AU171" s="163" t="s">
        <v>86</v>
      </c>
      <c r="AY171" s="13" t="s">
        <v>128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3" t="s">
        <v>86</v>
      </c>
      <c r="BK171" s="165">
        <f>ROUND(I171*H171,3)</f>
        <v>0</v>
      </c>
      <c r="BL171" s="13" t="s">
        <v>196</v>
      </c>
      <c r="BM171" s="163" t="s">
        <v>258</v>
      </c>
    </row>
    <row r="172" spans="2:65" s="1" customFormat="1" ht="24" customHeight="1">
      <c r="B172" s="152"/>
      <c r="C172" s="153" t="s">
        <v>259</v>
      </c>
      <c r="D172" s="153" t="s">
        <v>130</v>
      </c>
      <c r="E172" s="154" t="s">
        <v>260</v>
      </c>
      <c r="F172" s="155" t="s">
        <v>261</v>
      </c>
      <c r="G172" s="156" t="s">
        <v>158</v>
      </c>
      <c r="H172" s="157">
        <v>11.87</v>
      </c>
      <c r="I172" s="158"/>
      <c r="J172" s="157">
        <f>ROUND(I172*H172,3)</f>
        <v>0</v>
      </c>
      <c r="K172" s="155" t="s">
        <v>134</v>
      </c>
      <c r="L172" s="28"/>
      <c r="M172" s="159" t="s">
        <v>1</v>
      </c>
      <c r="N172" s="160" t="s">
        <v>39</v>
      </c>
      <c r="O172" s="51"/>
      <c r="P172" s="161">
        <f>O172*H172</f>
        <v>0</v>
      </c>
      <c r="Q172" s="161">
        <v>8.0000000000000007E-5</v>
      </c>
      <c r="R172" s="161">
        <f>Q172*H172</f>
        <v>9.4959999999999999E-4</v>
      </c>
      <c r="S172" s="161">
        <v>0</v>
      </c>
      <c r="T172" s="162">
        <f>S172*H172</f>
        <v>0</v>
      </c>
      <c r="AR172" s="163" t="s">
        <v>196</v>
      </c>
      <c r="AT172" s="163" t="s">
        <v>130</v>
      </c>
      <c r="AU172" s="163" t="s">
        <v>86</v>
      </c>
      <c r="AY172" s="13" t="s">
        <v>128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3" t="s">
        <v>86</v>
      </c>
      <c r="BK172" s="165">
        <f>ROUND(I172*H172,3)</f>
        <v>0</v>
      </c>
      <c r="BL172" s="13" t="s">
        <v>196</v>
      </c>
      <c r="BM172" s="163" t="s">
        <v>262</v>
      </c>
    </row>
    <row r="173" spans="2:65" s="11" customFormat="1" ht="25.9" customHeight="1">
      <c r="B173" s="139"/>
      <c r="D173" s="140" t="s">
        <v>72</v>
      </c>
      <c r="E173" s="141" t="s">
        <v>263</v>
      </c>
      <c r="F173" s="141" t="s">
        <v>264</v>
      </c>
      <c r="I173" s="142"/>
      <c r="J173" s="143">
        <f>BK173</f>
        <v>0</v>
      </c>
      <c r="L173" s="139"/>
      <c r="M173" s="144"/>
      <c r="N173" s="145"/>
      <c r="O173" s="145"/>
      <c r="P173" s="146">
        <f>P174</f>
        <v>0</v>
      </c>
      <c r="Q173" s="145"/>
      <c r="R173" s="146">
        <f>R174</f>
        <v>0</v>
      </c>
      <c r="S173" s="145"/>
      <c r="T173" s="147">
        <f>T174</f>
        <v>0</v>
      </c>
      <c r="AR173" s="140" t="s">
        <v>135</v>
      </c>
      <c r="AT173" s="148" t="s">
        <v>72</v>
      </c>
      <c r="AU173" s="148" t="s">
        <v>73</v>
      </c>
      <c r="AY173" s="140" t="s">
        <v>128</v>
      </c>
      <c r="BK173" s="149">
        <f>BK174</f>
        <v>0</v>
      </c>
    </row>
    <row r="174" spans="2:65" s="1" customFormat="1" ht="48" customHeight="1">
      <c r="B174" s="152"/>
      <c r="C174" s="153" t="s">
        <v>265</v>
      </c>
      <c r="D174" s="153" t="s">
        <v>130</v>
      </c>
      <c r="E174" s="154" t="s">
        <v>266</v>
      </c>
      <c r="F174" s="155" t="s">
        <v>267</v>
      </c>
      <c r="G174" s="156" t="s">
        <v>268</v>
      </c>
      <c r="H174" s="157">
        <v>15.5</v>
      </c>
      <c r="I174" s="158"/>
      <c r="J174" s="157">
        <f>ROUND(I174*H174,3)</f>
        <v>0</v>
      </c>
      <c r="K174" s="155" t="s">
        <v>134</v>
      </c>
      <c r="L174" s="28"/>
      <c r="M174" s="159" t="s">
        <v>1</v>
      </c>
      <c r="N174" s="160" t="s">
        <v>39</v>
      </c>
      <c r="O174" s="51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AR174" s="163" t="s">
        <v>269</v>
      </c>
      <c r="AT174" s="163" t="s">
        <v>130</v>
      </c>
      <c r="AU174" s="163" t="s">
        <v>80</v>
      </c>
      <c r="AY174" s="13" t="s">
        <v>128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13" t="s">
        <v>86</v>
      </c>
      <c r="BK174" s="165">
        <f>ROUND(I174*H174,3)</f>
        <v>0</v>
      </c>
      <c r="BL174" s="13" t="s">
        <v>269</v>
      </c>
      <c r="BM174" s="163" t="s">
        <v>270</v>
      </c>
    </row>
    <row r="175" spans="2:65" s="11" customFormat="1" ht="25.9" customHeight="1">
      <c r="B175" s="139"/>
      <c r="D175" s="140" t="s">
        <v>72</v>
      </c>
      <c r="E175" s="141" t="s">
        <v>271</v>
      </c>
      <c r="F175" s="141" t="s">
        <v>272</v>
      </c>
      <c r="I175" s="142"/>
      <c r="J175" s="143">
        <f>BK175</f>
        <v>0</v>
      </c>
      <c r="L175" s="139"/>
      <c r="M175" s="144"/>
      <c r="N175" s="145"/>
      <c r="O175" s="145"/>
      <c r="P175" s="146">
        <f>SUM(P176:P177)</f>
        <v>0</v>
      </c>
      <c r="Q175" s="145"/>
      <c r="R175" s="146">
        <f>SUM(R176:R177)</f>
        <v>0</v>
      </c>
      <c r="S175" s="145"/>
      <c r="T175" s="147">
        <f>SUM(T176:T177)</f>
        <v>0</v>
      </c>
      <c r="AR175" s="140" t="s">
        <v>135</v>
      </c>
      <c r="AT175" s="148" t="s">
        <v>72</v>
      </c>
      <c r="AU175" s="148" t="s">
        <v>73</v>
      </c>
      <c r="AY175" s="140" t="s">
        <v>128</v>
      </c>
      <c r="BK175" s="149">
        <f>SUM(BK176:BK177)</f>
        <v>0</v>
      </c>
    </row>
    <row r="176" spans="2:65" s="1" customFormat="1" ht="16.5" customHeight="1">
      <c r="B176" s="152"/>
      <c r="C176" s="153" t="s">
        <v>273</v>
      </c>
      <c r="D176" s="153" t="s">
        <v>130</v>
      </c>
      <c r="E176" s="154" t="s">
        <v>274</v>
      </c>
      <c r="F176" s="155" t="s">
        <v>275</v>
      </c>
      <c r="G176" s="156" t="s">
        <v>276</v>
      </c>
      <c r="H176" s="157">
        <v>1</v>
      </c>
      <c r="I176" s="158"/>
      <c r="J176" s="157">
        <f>ROUND(I176*H176,3)</f>
        <v>0</v>
      </c>
      <c r="K176" s="155" t="s">
        <v>1</v>
      </c>
      <c r="L176" s="28"/>
      <c r="M176" s="159" t="s">
        <v>1</v>
      </c>
      <c r="N176" s="160" t="s">
        <v>39</v>
      </c>
      <c r="O176" s="51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AR176" s="163" t="s">
        <v>269</v>
      </c>
      <c r="AT176" s="163" t="s">
        <v>130</v>
      </c>
      <c r="AU176" s="163" t="s">
        <v>80</v>
      </c>
      <c r="AY176" s="13" t="s">
        <v>128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3" t="s">
        <v>86</v>
      </c>
      <c r="BK176" s="165">
        <f>ROUND(I176*H176,3)</f>
        <v>0</v>
      </c>
      <c r="BL176" s="13" t="s">
        <v>269</v>
      </c>
      <c r="BM176" s="163" t="s">
        <v>277</v>
      </c>
    </row>
    <row r="177" spans="2:65" s="1" customFormat="1" ht="16.5" customHeight="1">
      <c r="B177" s="152"/>
      <c r="C177" s="153">
        <v>31</v>
      </c>
      <c r="D177" s="153" t="s">
        <v>130</v>
      </c>
      <c r="E177" s="154" t="s">
        <v>279</v>
      </c>
      <c r="F177" s="155" t="s">
        <v>280</v>
      </c>
      <c r="G177" s="156" t="s">
        <v>276</v>
      </c>
      <c r="H177" s="157">
        <v>1</v>
      </c>
      <c r="I177" s="158"/>
      <c r="J177" s="157">
        <f>ROUND(I177*H177,3)</f>
        <v>0</v>
      </c>
      <c r="K177" s="155" t="s">
        <v>1</v>
      </c>
      <c r="L177" s="28"/>
      <c r="M177" s="175" t="s">
        <v>1</v>
      </c>
      <c r="N177" s="176" t="s">
        <v>39</v>
      </c>
      <c r="O177" s="177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AR177" s="163" t="s">
        <v>269</v>
      </c>
      <c r="AT177" s="163" t="s">
        <v>130</v>
      </c>
      <c r="AU177" s="163" t="s">
        <v>80</v>
      </c>
      <c r="AY177" s="13" t="s">
        <v>128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3" t="s">
        <v>86</v>
      </c>
      <c r="BK177" s="165">
        <f>ROUND(I177*H177,3)</f>
        <v>0</v>
      </c>
      <c r="BL177" s="13" t="s">
        <v>269</v>
      </c>
      <c r="BM177" s="163" t="s">
        <v>281</v>
      </c>
    </row>
    <row r="178" spans="2:65" s="1" customFormat="1" ht="6.95" customHeight="1">
      <c r="B178" s="40"/>
      <c r="C178" s="41"/>
      <c r="D178" s="41"/>
      <c r="E178" s="41"/>
      <c r="F178" s="41"/>
      <c r="G178" s="41"/>
      <c r="H178" s="41"/>
      <c r="I178" s="113"/>
      <c r="J178" s="41"/>
      <c r="K178" s="41"/>
      <c r="L178" s="28"/>
    </row>
  </sheetData>
  <autoFilter ref="C132:K177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5"/>
  <sheetViews>
    <sheetView showGridLines="0" tabSelected="1" workbookViewId="0">
      <selection activeCell="E20" sqref="E20:H2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90</v>
      </c>
    </row>
    <row r="3" spans="2:46" ht="6.95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73</v>
      </c>
    </row>
    <row r="4" spans="2:46" ht="24.95" customHeight="1">
      <c r="B4" s="16"/>
      <c r="D4" s="17" t="s">
        <v>91</v>
      </c>
      <c r="L4" s="16"/>
      <c r="M4" s="91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24" t="str">
        <f>'Rekapitulácia stavby'!K6</f>
        <v>Odpočívadlo a nabíjacia stanica elektrobicyklov</v>
      </c>
      <c r="F7" s="225"/>
      <c r="G7" s="225"/>
      <c r="H7" s="225"/>
      <c r="L7" s="16"/>
    </row>
    <row r="8" spans="2:46" ht="12" customHeight="1">
      <c r="B8" s="16"/>
      <c r="D8" s="23" t="s">
        <v>92</v>
      </c>
      <c r="L8" s="16"/>
    </row>
    <row r="9" spans="2:46" s="1" customFormat="1" ht="16.5" customHeight="1">
      <c r="B9" s="28"/>
      <c r="E9" s="224" t="s">
        <v>93</v>
      </c>
      <c r="F9" s="223"/>
      <c r="G9" s="223"/>
      <c r="H9" s="223"/>
      <c r="I9" s="92"/>
      <c r="L9" s="28"/>
    </row>
    <row r="10" spans="2:46" s="1" customFormat="1" ht="12" customHeight="1">
      <c r="B10" s="28"/>
      <c r="D10" s="23" t="s">
        <v>94</v>
      </c>
      <c r="I10" s="92"/>
      <c r="L10" s="28"/>
    </row>
    <row r="11" spans="2:46" s="1" customFormat="1" ht="36.950000000000003" customHeight="1">
      <c r="B11" s="28"/>
      <c r="E11" s="192" t="s">
        <v>282</v>
      </c>
      <c r="F11" s="223"/>
      <c r="G11" s="223"/>
      <c r="H11" s="223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16</v>
      </c>
      <c r="F13" s="21" t="s">
        <v>1</v>
      </c>
      <c r="I13" s="93" t="s">
        <v>17</v>
      </c>
      <c r="J13" s="21" t="s">
        <v>1</v>
      </c>
      <c r="L13" s="28"/>
    </row>
    <row r="14" spans="2:46" s="1" customFormat="1" ht="12" customHeight="1">
      <c r="B14" s="28"/>
      <c r="D14" s="23" t="s">
        <v>18</v>
      </c>
      <c r="F14" s="21" t="s">
        <v>19</v>
      </c>
      <c r="I14" s="93" t="s">
        <v>20</v>
      </c>
      <c r="J14" s="48" t="str">
        <f>'Rekapitulácia stavby'!AN8</f>
        <v>7. 6. 2020</v>
      </c>
      <c r="L14" s="28"/>
    </row>
    <row r="15" spans="2:46" s="1" customFormat="1" ht="10.9" customHeight="1">
      <c r="B15" s="28"/>
      <c r="I15" s="92"/>
      <c r="L15" s="28"/>
    </row>
    <row r="16" spans="2:46" s="1" customFormat="1" ht="12" customHeight="1">
      <c r="B16" s="28"/>
      <c r="D16" s="23" t="s">
        <v>22</v>
      </c>
      <c r="I16" s="93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93" t="s">
        <v>25</v>
      </c>
      <c r="J17" s="21" t="s">
        <v>1</v>
      </c>
      <c r="L17" s="28"/>
    </row>
    <row r="18" spans="2:12" s="1" customFormat="1" ht="6.95" customHeight="1">
      <c r="B18" s="28"/>
      <c r="I18" s="92"/>
      <c r="L18" s="28"/>
    </row>
    <row r="19" spans="2:12" s="1" customFormat="1" ht="12" customHeight="1">
      <c r="B19" s="28"/>
      <c r="D19" s="23" t="s">
        <v>26</v>
      </c>
      <c r="I19" s="93" t="s">
        <v>23</v>
      </c>
      <c r="J19" s="24"/>
      <c r="L19" s="28"/>
    </row>
    <row r="20" spans="2:12" s="1" customFormat="1" ht="18" customHeight="1">
      <c r="B20" s="28"/>
      <c r="E20" s="226"/>
      <c r="F20" s="195"/>
      <c r="G20" s="195"/>
      <c r="H20" s="195"/>
      <c r="I20" s="93" t="s">
        <v>25</v>
      </c>
      <c r="J20" s="24"/>
      <c r="L20" s="28"/>
    </row>
    <row r="21" spans="2:12" s="1" customFormat="1" ht="6.95" customHeight="1">
      <c r="B21" s="28"/>
      <c r="I21" s="92"/>
      <c r="L21" s="28"/>
    </row>
    <row r="22" spans="2:12" s="1" customFormat="1" ht="12" customHeight="1">
      <c r="B22" s="28"/>
      <c r="D22" s="23" t="s">
        <v>27</v>
      </c>
      <c r="I22" s="93" t="s">
        <v>23</v>
      </c>
      <c r="J22" s="21" t="str">
        <f>IF('Rekapitulácia stavby'!AN16="","",'Rekapitulácia stavby'!AN16)</f>
        <v/>
      </c>
      <c r="L22" s="28"/>
    </row>
    <row r="23" spans="2:12" s="1" customFormat="1" ht="18" customHeight="1">
      <c r="B23" s="28"/>
      <c r="E23" s="21" t="str">
        <f>IF('Rekapitulácia stavby'!E17="","",'Rekapitulácia stavby'!E17)</f>
        <v xml:space="preserve"> </v>
      </c>
      <c r="I23" s="93" t="s">
        <v>25</v>
      </c>
      <c r="J23" s="21" t="str">
        <f>IF('Rekapitulácia stavby'!AN17="","",'Rekapitulácia stavby'!AN17)</f>
        <v/>
      </c>
      <c r="L23" s="28"/>
    </row>
    <row r="24" spans="2:12" s="1" customFormat="1" ht="6.95" customHeight="1">
      <c r="B24" s="28"/>
      <c r="I24" s="92"/>
      <c r="L24" s="28"/>
    </row>
    <row r="25" spans="2:12" s="1" customFormat="1" ht="12" customHeight="1">
      <c r="B25" s="28"/>
      <c r="D25" s="23" t="s">
        <v>31</v>
      </c>
      <c r="I25" s="93" t="s">
        <v>23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25</v>
      </c>
      <c r="J26" s="21" t="str">
        <f>IF('Rekapitulácia stavby'!AN20="","",'Rekapitulácia stavby'!AN20)</f>
        <v/>
      </c>
      <c r="L26" s="28"/>
    </row>
    <row r="27" spans="2:12" s="1" customFormat="1" ht="6.95" customHeight="1">
      <c r="B27" s="28"/>
      <c r="I27" s="92"/>
      <c r="L27" s="28"/>
    </row>
    <row r="28" spans="2:12" s="1" customFormat="1" ht="12" customHeight="1">
      <c r="B28" s="28"/>
      <c r="D28" s="23" t="s">
        <v>32</v>
      </c>
      <c r="I28" s="92"/>
      <c r="L28" s="28"/>
    </row>
    <row r="29" spans="2:12" s="7" customFormat="1" ht="16.5" customHeight="1">
      <c r="B29" s="94"/>
      <c r="E29" s="199" t="s">
        <v>1</v>
      </c>
      <c r="F29" s="199"/>
      <c r="G29" s="199"/>
      <c r="H29" s="199"/>
      <c r="I29" s="95"/>
      <c r="L29" s="94"/>
    </row>
    <row r="30" spans="2:12" s="1" customFormat="1" ht="6.95" customHeight="1">
      <c r="B30" s="28"/>
      <c r="I30" s="92"/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33</v>
      </c>
      <c r="I32" s="92"/>
      <c r="J32" s="62">
        <f>ROUND(J134, 2)</f>
        <v>0</v>
      </c>
      <c r="L32" s="28"/>
    </row>
    <row r="33" spans="2:12" s="1" customFormat="1" ht="6.95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5" customHeight="1">
      <c r="B34" s="28"/>
      <c r="F34" s="31" t="s">
        <v>35</v>
      </c>
      <c r="I34" s="98" t="s">
        <v>34</v>
      </c>
      <c r="J34" s="31" t="s">
        <v>36</v>
      </c>
      <c r="L34" s="28"/>
    </row>
    <row r="35" spans="2:12" s="1" customFormat="1" ht="14.45" customHeight="1">
      <c r="B35" s="28"/>
      <c r="D35" s="99" t="s">
        <v>37</v>
      </c>
      <c r="E35" s="23" t="s">
        <v>38</v>
      </c>
      <c r="F35" s="100">
        <f>ROUND((SUM(BE134:BE214)),  2)</f>
        <v>0</v>
      </c>
      <c r="I35" s="101">
        <v>0.2</v>
      </c>
      <c r="J35" s="100">
        <f>ROUND(((SUM(BE134:BE214))*I35),  2)</f>
        <v>0</v>
      </c>
      <c r="L35" s="28"/>
    </row>
    <row r="36" spans="2:12" s="1" customFormat="1" ht="14.45" customHeight="1">
      <c r="B36" s="28"/>
      <c r="E36" s="23" t="s">
        <v>39</v>
      </c>
      <c r="F36" s="100">
        <f>ROUND((SUM(BF134:BF214)),  2)</f>
        <v>0</v>
      </c>
      <c r="I36" s="101">
        <v>0.2</v>
      </c>
      <c r="J36" s="100">
        <f>ROUND(((SUM(BF134:BF214))*I36),  2)</f>
        <v>0</v>
      </c>
      <c r="L36" s="28"/>
    </row>
    <row r="37" spans="2:12" s="1" customFormat="1" ht="14.45" hidden="1" customHeight="1">
      <c r="B37" s="28"/>
      <c r="E37" s="23" t="s">
        <v>40</v>
      </c>
      <c r="F37" s="100">
        <f>ROUND((SUM(BG134:BG214)),  2)</f>
        <v>0</v>
      </c>
      <c r="I37" s="101">
        <v>0.2</v>
      </c>
      <c r="J37" s="100">
        <f>0</f>
        <v>0</v>
      </c>
      <c r="L37" s="28"/>
    </row>
    <row r="38" spans="2:12" s="1" customFormat="1" ht="14.45" hidden="1" customHeight="1">
      <c r="B38" s="28"/>
      <c r="E38" s="23" t="s">
        <v>41</v>
      </c>
      <c r="F38" s="100">
        <f>ROUND((SUM(BH134:BH214)),  2)</f>
        <v>0</v>
      </c>
      <c r="I38" s="101">
        <v>0.2</v>
      </c>
      <c r="J38" s="100">
        <f>0</f>
        <v>0</v>
      </c>
      <c r="L38" s="28"/>
    </row>
    <row r="39" spans="2:12" s="1" customFormat="1" ht="14.45" hidden="1" customHeight="1">
      <c r="B39" s="28"/>
      <c r="E39" s="23" t="s">
        <v>42</v>
      </c>
      <c r="F39" s="100">
        <f>ROUND((SUM(BI134:BI214)),  2)</f>
        <v>0</v>
      </c>
      <c r="I39" s="101">
        <v>0</v>
      </c>
      <c r="J39" s="100">
        <f>0</f>
        <v>0</v>
      </c>
      <c r="L39" s="28"/>
    </row>
    <row r="40" spans="2:12" s="1" customFormat="1" ht="6.95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43</v>
      </c>
      <c r="E41" s="53"/>
      <c r="F41" s="53"/>
      <c r="G41" s="104" t="s">
        <v>44</v>
      </c>
      <c r="H41" s="105" t="s">
        <v>45</v>
      </c>
      <c r="I41" s="106"/>
      <c r="J41" s="107">
        <f>SUM(J32:J39)</f>
        <v>0</v>
      </c>
      <c r="K41" s="108"/>
      <c r="L41" s="28"/>
    </row>
    <row r="42" spans="2:12" s="1" customFormat="1" ht="14.45" customHeight="1">
      <c r="B42" s="28"/>
      <c r="I42" s="92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46</v>
      </c>
      <c r="E50" s="38"/>
      <c r="F50" s="38"/>
      <c r="G50" s="37" t="s">
        <v>47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39" t="s">
        <v>48</v>
      </c>
      <c r="E61" s="30"/>
      <c r="F61" s="110" t="s">
        <v>49</v>
      </c>
      <c r="G61" s="39" t="s">
        <v>48</v>
      </c>
      <c r="H61" s="30"/>
      <c r="I61" s="111"/>
      <c r="J61" s="112" t="s">
        <v>49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37" t="s">
        <v>50</v>
      </c>
      <c r="E65" s="38"/>
      <c r="F65" s="38"/>
      <c r="G65" s="37" t="s">
        <v>51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39" t="s">
        <v>48</v>
      </c>
      <c r="E76" s="30"/>
      <c r="F76" s="110" t="s">
        <v>49</v>
      </c>
      <c r="G76" s="39" t="s">
        <v>48</v>
      </c>
      <c r="H76" s="30"/>
      <c r="I76" s="111"/>
      <c r="J76" s="112" t="s">
        <v>49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5" customHeight="1">
      <c r="B82" s="28"/>
      <c r="C82" s="17" t="s">
        <v>96</v>
      </c>
      <c r="I82" s="92"/>
      <c r="L82" s="28"/>
    </row>
    <row r="83" spans="2:12" s="1" customFormat="1" ht="6.95" customHeight="1">
      <c r="B83" s="28"/>
      <c r="I83" s="92"/>
      <c r="L83" s="28"/>
    </row>
    <row r="84" spans="2:12" s="1" customFormat="1" ht="12" customHeight="1">
      <c r="B84" s="28"/>
      <c r="C84" s="23" t="s">
        <v>14</v>
      </c>
      <c r="I84" s="92"/>
      <c r="L84" s="28"/>
    </row>
    <row r="85" spans="2:12" s="1" customFormat="1" ht="16.5" customHeight="1">
      <c r="B85" s="28"/>
      <c r="E85" s="224" t="str">
        <f>E7</f>
        <v>Odpočívadlo a nabíjacia stanica elektrobicyklov</v>
      </c>
      <c r="F85" s="225"/>
      <c r="G85" s="225"/>
      <c r="H85" s="225"/>
      <c r="I85" s="92"/>
      <c r="L85" s="28"/>
    </row>
    <row r="86" spans="2:12" ht="12" customHeight="1">
      <c r="B86" s="16"/>
      <c r="C86" s="23" t="s">
        <v>92</v>
      </c>
      <c r="L86" s="16"/>
    </row>
    <row r="87" spans="2:12" s="1" customFormat="1" ht="16.5" customHeight="1">
      <c r="B87" s="28"/>
      <c r="E87" s="224" t="s">
        <v>93</v>
      </c>
      <c r="F87" s="223"/>
      <c r="G87" s="223"/>
      <c r="H87" s="223"/>
      <c r="I87" s="92"/>
      <c r="L87" s="28"/>
    </row>
    <row r="88" spans="2:12" s="1" customFormat="1" ht="12" customHeight="1">
      <c r="B88" s="28"/>
      <c r="C88" s="23" t="s">
        <v>94</v>
      </c>
      <c r="I88" s="92"/>
      <c r="L88" s="28"/>
    </row>
    <row r="89" spans="2:12" s="1" customFormat="1" ht="16.5" customHeight="1">
      <c r="B89" s="28"/>
      <c r="E89" s="192" t="str">
        <f>E11</f>
        <v>01.2 - Odpočívadlo pre cyklistov</v>
      </c>
      <c r="F89" s="223"/>
      <c r="G89" s="223"/>
      <c r="H89" s="223"/>
      <c r="I89" s="92"/>
      <c r="L89" s="28"/>
    </row>
    <row r="90" spans="2:12" s="1" customFormat="1" ht="6.95" customHeight="1">
      <c r="B90" s="28"/>
      <c r="I90" s="92"/>
      <c r="L90" s="28"/>
    </row>
    <row r="91" spans="2:12" s="1" customFormat="1" ht="12" customHeight="1">
      <c r="B91" s="28"/>
      <c r="C91" s="23" t="s">
        <v>18</v>
      </c>
      <c r="F91" s="21" t="str">
        <f>F14</f>
        <v>Zemplín</v>
      </c>
      <c r="I91" s="93" t="s">
        <v>20</v>
      </c>
      <c r="J91" s="48" t="str">
        <f>IF(J14="","",J14)</f>
        <v>7. 6. 2020</v>
      </c>
      <c r="L91" s="28"/>
    </row>
    <row r="92" spans="2:12" s="1" customFormat="1" ht="6.95" customHeight="1">
      <c r="B92" s="28"/>
      <c r="I92" s="92"/>
      <c r="L92" s="28"/>
    </row>
    <row r="93" spans="2:12" s="1" customFormat="1" ht="15.2" customHeight="1">
      <c r="B93" s="28"/>
      <c r="C93" s="23" t="s">
        <v>22</v>
      </c>
      <c r="F93" s="21" t="str">
        <f>E17</f>
        <v>Obec Zemplín</v>
      </c>
      <c r="I93" s="93" t="s">
        <v>27</v>
      </c>
      <c r="J93" s="26" t="str">
        <f>E23</f>
        <v xml:space="preserve"> </v>
      </c>
      <c r="L93" s="28"/>
    </row>
    <row r="94" spans="2:12" s="1" customFormat="1" ht="15.2" customHeight="1">
      <c r="B94" s="28"/>
      <c r="C94" s="23" t="s">
        <v>26</v>
      </c>
      <c r="F94" s="21" t="str">
        <f>IF(E20="","",E20)</f>
        <v/>
      </c>
      <c r="I94" s="93" t="s">
        <v>31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97</v>
      </c>
      <c r="D96" s="102"/>
      <c r="E96" s="102"/>
      <c r="F96" s="102"/>
      <c r="G96" s="102"/>
      <c r="H96" s="102"/>
      <c r="I96" s="116"/>
      <c r="J96" s="117" t="s">
        <v>98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9" customHeight="1">
      <c r="B98" s="28"/>
      <c r="C98" s="118" t="s">
        <v>99</v>
      </c>
      <c r="I98" s="92"/>
      <c r="J98" s="62">
        <f>J134</f>
        <v>0</v>
      </c>
      <c r="L98" s="28"/>
      <c r="AU98" s="13" t="s">
        <v>100</v>
      </c>
    </row>
    <row r="99" spans="2:47" s="8" customFormat="1" ht="24.95" customHeight="1">
      <c r="B99" s="119"/>
      <c r="D99" s="120" t="s">
        <v>101</v>
      </c>
      <c r="E99" s="121"/>
      <c r="F99" s="121"/>
      <c r="G99" s="121"/>
      <c r="H99" s="121"/>
      <c r="I99" s="122"/>
      <c r="J99" s="123">
        <f>J135</f>
        <v>0</v>
      </c>
      <c r="L99" s="119"/>
    </row>
    <row r="100" spans="2:47" s="9" customFormat="1" ht="19.899999999999999" customHeight="1">
      <c r="B100" s="124"/>
      <c r="D100" s="125" t="s">
        <v>102</v>
      </c>
      <c r="E100" s="126"/>
      <c r="F100" s="126"/>
      <c r="G100" s="126"/>
      <c r="H100" s="126"/>
      <c r="I100" s="127"/>
      <c r="J100" s="128">
        <f>J136</f>
        <v>0</v>
      </c>
      <c r="L100" s="124"/>
    </row>
    <row r="101" spans="2:47" s="9" customFormat="1" ht="19.899999999999999" customHeight="1">
      <c r="B101" s="124"/>
      <c r="D101" s="125" t="s">
        <v>103</v>
      </c>
      <c r="E101" s="126"/>
      <c r="F101" s="126"/>
      <c r="G101" s="126"/>
      <c r="H101" s="126"/>
      <c r="I101" s="127"/>
      <c r="J101" s="128">
        <f>J146</f>
        <v>0</v>
      </c>
      <c r="L101" s="124"/>
    </row>
    <row r="102" spans="2:47" s="9" customFormat="1" ht="19.899999999999999" customHeight="1">
      <c r="B102" s="124"/>
      <c r="D102" s="125" t="s">
        <v>283</v>
      </c>
      <c r="E102" s="126"/>
      <c r="F102" s="126"/>
      <c r="G102" s="126"/>
      <c r="H102" s="126"/>
      <c r="I102" s="127"/>
      <c r="J102" s="128">
        <f>J156</f>
        <v>0</v>
      </c>
      <c r="L102" s="124"/>
    </row>
    <row r="103" spans="2:47" s="9" customFormat="1" ht="19.899999999999999" customHeight="1">
      <c r="B103" s="124"/>
      <c r="D103" s="125" t="s">
        <v>104</v>
      </c>
      <c r="E103" s="126"/>
      <c r="F103" s="126"/>
      <c r="G103" s="126"/>
      <c r="H103" s="126"/>
      <c r="I103" s="127"/>
      <c r="J103" s="128">
        <f>J162</f>
        <v>0</v>
      </c>
      <c r="L103" s="124"/>
    </row>
    <row r="104" spans="2:47" s="9" customFormat="1" ht="19.899999999999999" customHeight="1">
      <c r="B104" s="124"/>
      <c r="D104" s="125" t="s">
        <v>105</v>
      </c>
      <c r="E104" s="126"/>
      <c r="F104" s="126"/>
      <c r="G104" s="126"/>
      <c r="H104" s="126"/>
      <c r="I104" s="127"/>
      <c r="J104" s="128">
        <f>J164</f>
        <v>0</v>
      </c>
      <c r="L104" s="124"/>
    </row>
    <row r="105" spans="2:47" s="9" customFormat="1" ht="19.899999999999999" customHeight="1">
      <c r="B105" s="124"/>
      <c r="D105" s="125" t="s">
        <v>106</v>
      </c>
      <c r="E105" s="126"/>
      <c r="F105" s="126"/>
      <c r="G105" s="126"/>
      <c r="H105" s="126"/>
      <c r="I105" s="127"/>
      <c r="J105" s="128">
        <f>J169</f>
        <v>0</v>
      </c>
      <c r="L105" s="124"/>
    </row>
    <row r="106" spans="2:47" s="9" customFormat="1" ht="19.899999999999999" customHeight="1">
      <c r="B106" s="124"/>
      <c r="D106" s="125" t="s">
        <v>107</v>
      </c>
      <c r="E106" s="126"/>
      <c r="F106" s="126"/>
      <c r="G106" s="126"/>
      <c r="H106" s="126"/>
      <c r="I106" s="127"/>
      <c r="J106" s="128">
        <f>J172</f>
        <v>0</v>
      </c>
      <c r="L106" s="124"/>
    </row>
    <row r="107" spans="2:47" s="8" customFormat="1" ht="24.95" customHeight="1">
      <c r="B107" s="119"/>
      <c r="D107" s="120" t="s">
        <v>108</v>
      </c>
      <c r="E107" s="121"/>
      <c r="F107" s="121"/>
      <c r="G107" s="121"/>
      <c r="H107" s="121"/>
      <c r="I107" s="122"/>
      <c r="J107" s="123">
        <f>J174</f>
        <v>0</v>
      </c>
      <c r="L107" s="119"/>
    </row>
    <row r="108" spans="2:47" s="9" customFormat="1" ht="19.899999999999999" customHeight="1">
      <c r="B108" s="124"/>
      <c r="D108" s="125" t="s">
        <v>284</v>
      </c>
      <c r="E108" s="126"/>
      <c r="F108" s="126"/>
      <c r="G108" s="126"/>
      <c r="H108" s="126"/>
      <c r="I108" s="127"/>
      <c r="J108" s="128">
        <f>J175</f>
        <v>0</v>
      </c>
      <c r="L108" s="124"/>
    </row>
    <row r="109" spans="2:47" s="9" customFormat="1" ht="19.899999999999999" customHeight="1">
      <c r="B109" s="124"/>
      <c r="D109" s="125" t="s">
        <v>285</v>
      </c>
      <c r="E109" s="126"/>
      <c r="F109" s="126"/>
      <c r="G109" s="126"/>
      <c r="H109" s="126"/>
      <c r="I109" s="127"/>
      <c r="J109" s="128">
        <f>J181</f>
        <v>0</v>
      </c>
      <c r="L109" s="124"/>
    </row>
    <row r="110" spans="2:47" s="9" customFormat="1" ht="19.899999999999999" customHeight="1">
      <c r="B110" s="124"/>
      <c r="D110" s="125" t="s">
        <v>286</v>
      </c>
      <c r="E110" s="126"/>
      <c r="F110" s="126"/>
      <c r="G110" s="126"/>
      <c r="H110" s="126"/>
      <c r="I110" s="127"/>
      <c r="J110" s="128">
        <f>J200</f>
        <v>0</v>
      </c>
      <c r="L110" s="124"/>
    </row>
    <row r="111" spans="2:47" s="9" customFormat="1" ht="19.899999999999999" customHeight="1">
      <c r="B111" s="124"/>
      <c r="D111" s="125" t="s">
        <v>109</v>
      </c>
      <c r="E111" s="126"/>
      <c r="F111" s="126"/>
      <c r="G111" s="126"/>
      <c r="H111" s="126"/>
      <c r="I111" s="127"/>
      <c r="J111" s="128">
        <f>J204</f>
        <v>0</v>
      </c>
      <c r="L111" s="124"/>
    </row>
    <row r="112" spans="2:47" s="9" customFormat="1" ht="19.899999999999999" customHeight="1">
      <c r="B112" s="124"/>
      <c r="D112" s="125" t="s">
        <v>111</v>
      </c>
      <c r="E112" s="126"/>
      <c r="F112" s="126"/>
      <c r="G112" s="126"/>
      <c r="H112" s="126"/>
      <c r="I112" s="127"/>
      <c r="J112" s="128">
        <f>J212</f>
        <v>0</v>
      </c>
      <c r="L112" s="124"/>
    </row>
    <row r="113" spans="2:12" s="1" customFormat="1" ht="21.75" customHeight="1">
      <c r="B113" s="28"/>
      <c r="I113" s="92"/>
      <c r="L113" s="28"/>
    </row>
    <row r="114" spans="2:12" s="1" customFormat="1" ht="6.95" customHeight="1">
      <c r="B114" s="40"/>
      <c r="C114" s="41"/>
      <c r="D114" s="41"/>
      <c r="E114" s="41"/>
      <c r="F114" s="41"/>
      <c r="G114" s="41"/>
      <c r="H114" s="41"/>
      <c r="I114" s="113"/>
      <c r="J114" s="41"/>
      <c r="K114" s="41"/>
      <c r="L114" s="28"/>
    </row>
    <row r="118" spans="2:12" s="1" customFormat="1" ht="6.95" customHeight="1">
      <c r="B118" s="42"/>
      <c r="C118" s="43"/>
      <c r="D118" s="43"/>
      <c r="E118" s="43"/>
      <c r="F118" s="43"/>
      <c r="G118" s="43"/>
      <c r="H118" s="43"/>
      <c r="I118" s="114"/>
      <c r="J118" s="43"/>
      <c r="K118" s="43"/>
      <c r="L118" s="28"/>
    </row>
    <row r="119" spans="2:12" s="1" customFormat="1" ht="24.95" customHeight="1">
      <c r="B119" s="28"/>
      <c r="C119" s="17" t="s">
        <v>114</v>
      </c>
      <c r="I119" s="92"/>
      <c r="L119" s="28"/>
    </row>
    <row r="120" spans="2:12" s="1" customFormat="1" ht="6.95" customHeight="1">
      <c r="B120" s="28"/>
      <c r="I120" s="92"/>
      <c r="L120" s="28"/>
    </row>
    <row r="121" spans="2:12" s="1" customFormat="1" ht="12" customHeight="1">
      <c r="B121" s="28"/>
      <c r="C121" s="23" t="s">
        <v>14</v>
      </c>
      <c r="I121" s="92"/>
      <c r="L121" s="28"/>
    </row>
    <row r="122" spans="2:12" s="1" customFormat="1" ht="16.5" customHeight="1">
      <c r="B122" s="28"/>
      <c r="E122" s="224" t="str">
        <f>E7</f>
        <v>Odpočívadlo a nabíjacia stanica elektrobicyklov</v>
      </c>
      <c r="F122" s="225"/>
      <c r="G122" s="225"/>
      <c r="H122" s="225"/>
      <c r="I122" s="92"/>
      <c r="L122" s="28"/>
    </row>
    <row r="123" spans="2:12" ht="12" customHeight="1">
      <c r="B123" s="16"/>
      <c r="C123" s="23" t="s">
        <v>92</v>
      </c>
      <c r="L123" s="16"/>
    </row>
    <row r="124" spans="2:12" s="1" customFormat="1" ht="16.5" customHeight="1">
      <c r="B124" s="28"/>
      <c r="E124" s="224" t="s">
        <v>93</v>
      </c>
      <c r="F124" s="223"/>
      <c r="G124" s="223"/>
      <c r="H124" s="223"/>
      <c r="I124" s="92"/>
      <c r="L124" s="28"/>
    </row>
    <row r="125" spans="2:12" s="1" customFormat="1" ht="12" customHeight="1">
      <c r="B125" s="28"/>
      <c r="C125" s="23" t="s">
        <v>94</v>
      </c>
      <c r="I125" s="92"/>
      <c r="L125" s="28"/>
    </row>
    <row r="126" spans="2:12" s="1" customFormat="1" ht="16.5" customHeight="1">
      <c r="B126" s="28"/>
      <c r="E126" s="192" t="str">
        <f>E11</f>
        <v>01.2 - Odpočívadlo pre cyklistov</v>
      </c>
      <c r="F126" s="223"/>
      <c r="G126" s="223"/>
      <c r="H126" s="223"/>
      <c r="I126" s="92"/>
      <c r="L126" s="28"/>
    </row>
    <row r="127" spans="2:12" s="1" customFormat="1" ht="6.95" customHeight="1">
      <c r="B127" s="28"/>
      <c r="I127" s="92"/>
      <c r="L127" s="28"/>
    </row>
    <row r="128" spans="2:12" s="1" customFormat="1" ht="12" customHeight="1">
      <c r="B128" s="28"/>
      <c r="C128" s="23" t="s">
        <v>18</v>
      </c>
      <c r="F128" s="21" t="str">
        <f>F14</f>
        <v>Zemplín</v>
      </c>
      <c r="I128" s="93" t="s">
        <v>20</v>
      </c>
      <c r="J128" s="48" t="str">
        <f>IF(J14="","",J14)</f>
        <v>7. 6. 2020</v>
      </c>
      <c r="L128" s="28"/>
    </row>
    <row r="129" spans="2:65" s="1" customFormat="1" ht="6.95" customHeight="1">
      <c r="B129" s="28"/>
      <c r="I129" s="92"/>
      <c r="L129" s="28"/>
    </row>
    <row r="130" spans="2:65" s="1" customFormat="1" ht="15.2" customHeight="1">
      <c r="B130" s="28"/>
      <c r="C130" s="23" t="s">
        <v>22</v>
      </c>
      <c r="F130" s="21" t="str">
        <f>E17</f>
        <v>Obec Zemplín</v>
      </c>
      <c r="I130" s="93" t="s">
        <v>27</v>
      </c>
      <c r="J130" s="26" t="str">
        <f>E23</f>
        <v xml:space="preserve"> </v>
      </c>
      <c r="L130" s="28"/>
    </row>
    <row r="131" spans="2:65" s="1" customFormat="1" ht="15.2" customHeight="1">
      <c r="B131" s="28"/>
      <c r="C131" s="23" t="s">
        <v>26</v>
      </c>
      <c r="F131" s="21" t="str">
        <f>IF(E20="","",E20)</f>
        <v/>
      </c>
      <c r="I131" s="93" t="s">
        <v>31</v>
      </c>
      <c r="J131" s="26" t="str">
        <f>E26</f>
        <v xml:space="preserve"> </v>
      </c>
      <c r="L131" s="28"/>
    </row>
    <row r="132" spans="2:65" s="1" customFormat="1" ht="10.35" customHeight="1">
      <c r="B132" s="28"/>
      <c r="I132" s="92"/>
      <c r="L132" s="28"/>
    </row>
    <row r="133" spans="2:65" s="10" customFormat="1" ht="29.25" customHeight="1">
      <c r="B133" s="129"/>
      <c r="C133" s="130" t="s">
        <v>115</v>
      </c>
      <c r="D133" s="131" t="s">
        <v>58</v>
      </c>
      <c r="E133" s="131" t="s">
        <v>54</v>
      </c>
      <c r="F133" s="131" t="s">
        <v>55</v>
      </c>
      <c r="G133" s="131" t="s">
        <v>116</v>
      </c>
      <c r="H133" s="131" t="s">
        <v>117</v>
      </c>
      <c r="I133" s="132" t="s">
        <v>118</v>
      </c>
      <c r="J133" s="133" t="s">
        <v>98</v>
      </c>
      <c r="K133" s="134" t="s">
        <v>119</v>
      </c>
      <c r="L133" s="129"/>
      <c r="M133" s="55" t="s">
        <v>1</v>
      </c>
      <c r="N133" s="56" t="s">
        <v>37</v>
      </c>
      <c r="O133" s="56" t="s">
        <v>120</v>
      </c>
      <c r="P133" s="56" t="s">
        <v>121</v>
      </c>
      <c r="Q133" s="56" t="s">
        <v>122</v>
      </c>
      <c r="R133" s="56" t="s">
        <v>123</v>
      </c>
      <c r="S133" s="56" t="s">
        <v>124</v>
      </c>
      <c r="T133" s="57" t="s">
        <v>125</v>
      </c>
    </row>
    <row r="134" spans="2:65" s="1" customFormat="1" ht="22.9" customHeight="1">
      <c r="B134" s="28"/>
      <c r="C134" s="60" t="s">
        <v>99</v>
      </c>
      <c r="I134" s="92"/>
      <c r="J134" s="135">
        <f>BK134</f>
        <v>0</v>
      </c>
      <c r="L134" s="28"/>
      <c r="M134" s="58"/>
      <c r="N134" s="49"/>
      <c r="O134" s="49"/>
      <c r="P134" s="136">
        <f>P135+P174</f>
        <v>0</v>
      </c>
      <c r="Q134" s="49"/>
      <c r="R134" s="136">
        <f>R135+R174</f>
        <v>74.671670110000008</v>
      </c>
      <c r="S134" s="49"/>
      <c r="T134" s="137">
        <f>T135+T174</f>
        <v>0</v>
      </c>
      <c r="AT134" s="13" t="s">
        <v>72</v>
      </c>
      <c r="AU134" s="13" t="s">
        <v>100</v>
      </c>
      <c r="BK134" s="138">
        <f>BK135+BK174</f>
        <v>0</v>
      </c>
    </row>
    <row r="135" spans="2:65" s="11" customFormat="1" ht="25.9" customHeight="1">
      <c r="B135" s="139"/>
      <c r="D135" s="140" t="s">
        <v>72</v>
      </c>
      <c r="E135" s="141" t="s">
        <v>126</v>
      </c>
      <c r="F135" s="141" t="s">
        <v>127</v>
      </c>
      <c r="I135" s="142"/>
      <c r="J135" s="143">
        <f>BK135</f>
        <v>0</v>
      </c>
      <c r="L135" s="139"/>
      <c r="M135" s="144"/>
      <c r="N135" s="145"/>
      <c r="O135" s="145"/>
      <c r="P135" s="146">
        <f>P136+P146+P156+P162+P164+P169+P172</f>
        <v>0</v>
      </c>
      <c r="Q135" s="145"/>
      <c r="R135" s="146">
        <f>R136+R146+R156+R162+R164+R169+R172</f>
        <v>69.483809550000004</v>
      </c>
      <c r="S135" s="145"/>
      <c r="T135" s="147">
        <f>T136+T146+T156+T162+T164+T169+T172</f>
        <v>0</v>
      </c>
      <c r="AR135" s="140" t="s">
        <v>80</v>
      </c>
      <c r="AT135" s="148" t="s">
        <v>72</v>
      </c>
      <c r="AU135" s="148" t="s">
        <v>73</v>
      </c>
      <c r="AY135" s="140" t="s">
        <v>128</v>
      </c>
      <c r="BK135" s="149">
        <f>BK136+BK146+BK156+BK162+BK164+BK169+BK172</f>
        <v>0</v>
      </c>
    </row>
    <row r="136" spans="2:65" s="11" customFormat="1" ht="22.9" customHeight="1">
      <c r="B136" s="139"/>
      <c r="D136" s="140" t="s">
        <v>72</v>
      </c>
      <c r="E136" s="150" t="s">
        <v>80</v>
      </c>
      <c r="F136" s="150" t="s">
        <v>129</v>
      </c>
      <c r="I136" s="142"/>
      <c r="J136" s="151">
        <f>BK136</f>
        <v>0</v>
      </c>
      <c r="L136" s="139"/>
      <c r="M136" s="144"/>
      <c r="N136" s="145"/>
      <c r="O136" s="145"/>
      <c r="P136" s="146">
        <f>SUM(P137:P145)</f>
        <v>0</v>
      </c>
      <c r="Q136" s="145"/>
      <c r="R136" s="146">
        <f>SUM(R137:R145)</f>
        <v>0</v>
      </c>
      <c r="S136" s="145"/>
      <c r="T136" s="147">
        <f>SUM(T137:T145)</f>
        <v>0</v>
      </c>
      <c r="AR136" s="140" t="s">
        <v>80</v>
      </c>
      <c r="AT136" s="148" t="s">
        <v>72</v>
      </c>
      <c r="AU136" s="148" t="s">
        <v>80</v>
      </c>
      <c r="AY136" s="140" t="s">
        <v>128</v>
      </c>
      <c r="BK136" s="149">
        <f>SUM(BK137:BK145)</f>
        <v>0</v>
      </c>
    </row>
    <row r="137" spans="2:65" s="1" customFormat="1" ht="24" customHeight="1">
      <c r="B137" s="152"/>
      <c r="C137" s="153" t="s">
        <v>80</v>
      </c>
      <c r="D137" s="153" t="s">
        <v>130</v>
      </c>
      <c r="E137" s="154" t="s">
        <v>131</v>
      </c>
      <c r="F137" s="155" t="s">
        <v>132</v>
      </c>
      <c r="G137" s="156" t="s">
        <v>133</v>
      </c>
      <c r="H137" s="157">
        <v>13.58</v>
      </c>
      <c r="I137" s="158"/>
      <c r="J137" s="157">
        <f t="shared" ref="J137:J145" si="0">ROUND(I137*H137,3)</f>
        <v>0</v>
      </c>
      <c r="K137" s="155" t="s">
        <v>134</v>
      </c>
      <c r="L137" s="28"/>
      <c r="M137" s="159" t="s">
        <v>1</v>
      </c>
      <c r="N137" s="160" t="s">
        <v>39</v>
      </c>
      <c r="O137" s="51"/>
      <c r="P137" s="161">
        <f t="shared" ref="P137:P145" si="1">O137*H137</f>
        <v>0</v>
      </c>
      <c r="Q137" s="161">
        <v>0</v>
      </c>
      <c r="R137" s="161">
        <f t="shared" ref="R137:R145" si="2">Q137*H137</f>
        <v>0</v>
      </c>
      <c r="S137" s="161">
        <v>0</v>
      </c>
      <c r="T137" s="162">
        <f t="shared" ref="T137:T145" si="3">S137*H137</f>
        <v>0</v>
      </c>
      <c r="AR137" s="163" t="s">
        <v>135</v>
      </c>
      <c r="AT137" s="163" t="s">
        <v>130</v>
      </c>
      <c r="AU137" s="163" t="s">
        <v>86</v>
      </c>
      <c r="AY137" s="13" t="s">
        <v>128</v>
      </c>
      <c r="BE137" s="164">
        <f t="shared" ref="BE137:BE145" si="4">IF(N137="základná",J137,0)</f>
        <v>0</v>
      </c>
      <c r="BF137" s="164">
        <f t="shared" ref="BF137:BF145" si="5">IF(N137="znížená",J137,0)</f>
        <v>0</v>
      </c>
      <c r="BG137" s="164">
        <f t="shared" ref="BG137:BG145" si="6">IF(N137="zákl. prenesená",J137,0)</f>
        <v>0</v>
      </c>
      <c r="BH137" s="164">
        <f t="shared" ref="BH137:BH145" si="7">IF(N137="zníž. prenesená",J137,0)</f>
        <v>0</v>
      </c>
      <c r="BI137" s="164">
        <f t="shared" ref="BI137:BI145" si="8">IF(N137="nulová",J137,0)</f>
        <v>0</v>
      </c>
      <c r="BJ137" s="13" t="s">
        <v>86</v>
      </c>
      <c r="BK137" s="165">
        <f t="shared" ref="BK137:BK145" si="9">ROUND(I137*H137,3)</f>
        <v>0</v>
      </c>
      <c r="BL137" s="13" t="s">
        <v>135</v>
      </c>
      <c r="BM137" s="163" t="s">
        <v>287</v>
      </c>
    </row>
    <row r="138" spans="2:65" s="1" customFormat="1" ht="24" customHeight="1">
      <c r="B138" s="152"/>
      <c r="C138" s="153" t="s">
        <v>86</v>
      </c>
      <c r="D138" s="153" t="s">
        <v>130</v>
      </c>
      <c r="E138" s="154" t="s">
        <v>137</v>
      </c>
      <c r="F138" s="155" t="s">
        <v>138</v>
      </c>
      <c r="G138" s="156" t="s">
        <v>133</v>
      </c>
      <c r="H138" s="157">
        <v>4.0739999999999998</v>
      </c>
      <c r="I138" s="158"/>
      <c r="J138" s="157">
        <f t="shared" si="0"/>
        <v>0</v>
      </c>
      <c r="K138" s="155" t="s">
        <v>134</v>
      </c>
      <c r="L138" s="28"/>
      <c r="M138" s="159" t="s">
        <v>1</v>
      </c>
      <c r="N138" s="160" t="s">
        <v>39</v>
      </c>
      <c r="O138" s="51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AR138" s="163" t="s">
        <v>135</v>
      </c>
      <c r="AT138" s="163" t="s">
        <v>130</v>
      </c>
      <c r="AU138" s="163" t="s">
        <v>86</v>
      </c>
      <c r="AY138" s="13" t="s">
        <v>128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3" t="s">
        <v>86</v>
      </c>
      <c r="BK138" s="165">
        <f t="shared" si="9"/>
        <v>0</v>
      </c>
      <c r="BL138" s="13" t="s">
        <v>135</v>
      </c>
      <c r="BM138" s="163" t="s">
        <v>288</v>
      </c>
    </row>
    <row r="139" spans="2:65" s="1" customFormat="1" ht="24" customHeight="1">
      <c r="B139" s="152"/>
      <c r="C139" s="153" t="s">
        <v>140</v>
      </c>
      <c r="D139" s="153" t="s">
        <v>130</v>
      </c>
      <c r="E139" s="154" t="s">
        <v>141</v>
      </c>
      <c r="F139" s="155" t="s">
        <v>142</v>
      </c>
      <c r="G139" s="156" t="s">
        <v>133</v>
      </c>
      <c r="H139" s="157">
        <v>0.61499999999999999</v>
      </c>
      <c r="I139" s="158"/>
      <c r="J139" s="157">
        <f t="shared" si="0"/>
        <v>0</v>
      </c>
      <c r="K139" s="155" t="s">
        <v>134</v>
      </c>
      <c r="L139" s="28"/>
      <c r="M139" s="159" t="s">
        <v>1</v>
      </c>
      <c r="N139" s="160" t="s">
        <v>39</v>
      </c>
      <c r="O139" s="51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AR139" s="163" t="s">
        <v>135</v>
      </c>
      <c r="AT139" s="163" t="s">
        <v>130</v>
      </c>
      <c r="AU139" s="163" t="s">
        <v>86</v>
      </c>
      <c r="AY139" s="13" t="s">
        <v>128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3" t="s">
        <v>86</v>
      </c>
      <c r="BK139" s="165">
        <f t="shared" si="9"/>
        <v>0</v>
      </c>
      <c r="BL139" s="13" t="s">
        <v>135</v>
      </c>
      <c r="BM139" s="163" t="s">
        <v>289</v>
      </c>
    </row>
    <row r="140" spans="2:65" s="1" customFormat="1" ht="16.5" customHeight="1">
      <c r="B140" s="152"/>
      <c r="C140" s="153" t="s">
        <v>135</v>
      </c>
      <c r="D140" s="153" t="s">
        <v>130</v>
      </c>
      <c r="E140" s="154" t="s">
        <v>290</v>
      </c>
      <c r="F140" s="155" t="s">
        <v>291</v>
      </c>
      <c r="G140" s="156" t="s">
        <v>133</v>
      </c>
      <c r="H140" s="157">
        <v>5.16</v>
      </c>
      <c r="I140" s="158"/>
      <c r="J140" s="157">
        <f t="shared" si="0"/>
        <v>0</v>
      </c>
      <c r="K140" s="155" t="s">
        <v>134</v>
      </c>
      <c r="L140" s="28"/>
      <c r="M140" s="159" t="s">
        <v>1</v>
      </c>
      <c r="N140" s="160" t="s">
        <v>39</v>
      </c>
      <c r="O140" s="51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AR140" s="163" t="s">
        <v>135</v>
      </c>
      <c r="AT140" s="163" t="s">
        <v>130</v>
      </c>
      <c r="AU140" s="163" t="s">
        <v>86</v>
      </c>
      <c r="AY140" s="13" t="s">
        <v>128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3" t="s">
        <v>86</v>
      </c>
      <c r="BK140" s="165">
        <f t="shared" si="9"/>
        <v>0</v>
      </c>
      <c r="BL140" s="13" t="s">
        <v>135</v>
      </c>
      <c r="BM140" s="163" t="s">
        <v>292</v>
      </c>
    </row>
    <row r="141" spans="2:65" s="1" customFormat="1" ht="36" customHeight="1">
      <c r="B141" s="152"/>
      <c r="C141" s="153" t="s">
        <v>147</v>
      </c>
      <c r="D141" s="153" t="s">
        <v>130</v>
      </c>
      <c r="E141" s="154" t="s">
        <v>293</v>
      </c>
      <c r="F141" s="155" t="s">
        <v>294</v>
      </c>
      <c r="G141" s="156" t="s">
        <v>133</v>
      </c>
      <c r="H141" s="157">
        <v>1.548</v>
      </c>
      <c r="I141" s="158"/>
      <c r="J141" s="157">
        <f t="shared" si="0"/>
        <v>0</v>
      </c>
      <c r="K141" s="155" t="s">
        <v>134</v>
      </c>
      <c r="L141" s="28"/>
      <c r="M141" s="159" t="s">
        <v>1</v>
      </c>
      <c r="N141" s="160" t="s">
        <v>39</v>
      </c>
      <c r="O141" s="51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AR141" s="163" t="s">
        <v>135</v>
      </c>
      <c r="AT141" s="163" t="s">
        <v>130</v>
      </c>
      <c r="AU141" s="163" t="s">
        <v>86</v>
      </c>
      <c r="AY141" s="13" t="s">
        <v>128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3" t="s">
        <v>86</v>
      </c>
      <c r="BK141" s="165">
        <f t="shared" si="9"/>
        <v>0</v>
      </c>
      <c r="BL141" s="13" t="s">
        <v>135</v>
      </c>
      <c r="BM141" s="163" t="s">
        <v>295</v>
      </c>
    </row>
    <row r="142" spans="2:65" s="1" customFormat="1" ht="24" customHeight="1">
      <c r="B142" s="152"/>
      <c r="C142" s="153" t="s">
        <v>151</v>
      </c>
      <c r="D142" s="153" t="s">
        <v>130</v>
      </c>
      <c r="E142" s="154" t="s">
        <v>144</v>
      </c>
      <c r="F142" s="155" t="s">
        <v>145</v>
      </c>
      <c r="G142" s="156" t="s">
        <v>133</v>
      </c>
      <c r="H142" s="157">
        <v>19.355</v>
      </c>
      <c r="I142" s="158"/>
      <c r="J142" s="157">
        <f t="shared" si="0"/>
        <v>0</v>
      </c>
      <c r="K142" s="155" t="s">
        <v>134</v>
      </c>
      <c r="L142" s="28"/>
      <c r="M142" s="159" t="s">
        <v>1</v>
      </c>
      <c r="N142" s="160" t="s">
        <v>39</v>
      </c>
      <c r="O142" s="51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AR142" s="163" t="s">
        <v>135</v>
      </c>
      <c r="AT142" s="163" t="s">
        <v>130</v>
      </c>
      <c r="AU142" s="163" t="s">
        <v>86</v>
      </c>
      <c r="AY142" s="13" t="s">
        <v>128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3" t="s">
        <v>86</v>
      </c>
      <c r="BK142" s="165">
        <f t="shared" si="9"/>
        <v>0</v>
      </c>
      <c r="BL142" s="13" t="s">
        <v>135</v>
      </c>
      <c r="BM142" s="163" t="s">
        <v>296</v>
      </c>
    </row>
    <row r="143" spans="2:65" s="1" customFormat="1" ht="24" customHeight="1">
      <c r="B143" s="152"/>
      <c r="C143" s="153" t="s">
        <v>155</v>
      </c>
      <c r="D143" s="153" t="s">
        <v>130</v>
      </c>
      <c r="E143" s="154" t="s">
        <v>148</v>
      </c>
      <c r="F143" s="155" t="s">
        <v>149</v>
      </c>
      <c r="G143" s="156" t="s">
        <v>133</v>
      </c>
      <c r="H143" s="157">
        <v>19.355</v>
      </c>
      <c r="I143" s="158"/>
      <c r="J143" s="157">
        <f t="shared" si="0"/>
        <v>0</v>
      </c>
      <c r="K143" s="155" t="s">
        <v>134</v>
      </c>
      <c r="L143" s="28"/>
      <c r="M143" s="159" t="s">
        <v>1</v>
      </c>
      <c r="N143" s="160" t="s">
        <v>39</v>
      </c>
      <c r="O143" s="51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AR143" s="163" t="s">
        <v>135</v>
      </c>
      <c r="AT143" s="163" t="s">
        <v>130</v>
      </c>
      <c r="AU143" s="163" t="s">
        <v>86</v>
      </c>
      <c r="AY143" s="13" t="s">
        <v>128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3" t="s">
        <v>86</v>
      </c>
      <c r="BK143" s="165">
        <f t="shared" si="9"/>
        <v>0</v>
      </c>
      <c r="BL143" s="13" t="s">
        <v>135</v>
      </c>
      <c r="BM143" s="163" t="s">
        <v>297</v>
      </c>
    </row>
    <row r="144" spans="2:65" s="1" customFormat="1" ht="16.5" customHeight="1">
      <c r="B144" s="152"/>
      <c r="C144" s="153" t="s">
        <v>161</v>
      </c>
      <c r="D144" s="153" t="s">
        <v>130</v>
      </c>
      <c r="E144" s="154" t="s">
        <v>152</v>
      </c>
      <c r="F144" s="155" t="s">
        <v>153</v>
      </c>
      <c r="G144" s="156" t="s">
        <v>133</v>
      </c>
      <c r="H144" s="157">
        <v>19.355</v>
      </c>
      <c r="I144" s="158"/>
      <c r="J144" s="157">
        <f t="shared" si="0"/>
        <v>0</v>
      </c>
      <c r="K144" s="155" t="s">
        <v>134</v>
      </c>
      <c r="L144" s="28"/>
      <c r="M144" s="159" t="s">
        <v>1</v>
      </c>
      <c r="N144" s="160" t="s">
        <v>39</v>
      </c>
      <c r="O144" s="51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AR144" s="163" t="s">
        <v>135</v>
      </c>
      <c r="AT144" s="163" t="s">
        <v>130</v>
      </c>
      <c r="AU144" s="163" t="s">
        <v>86</v>
      </c>
      <c r="AY144" s="13" t="s">
        <v>128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3" t="s">
        <v>86</v>
      </c>
      <c r="BK144" s="165">
        <f t="shared" si="9"/>
        <v>0</v>
      </c>
      <c r="BL144" s="13" t="s">
        <v>135</v>
      </c>
      <c r="BM144" s="163" t="s">
        <v>298</v>
      </c>
    </row>
    <row r="145" spans="2:65" s="1" customFormat="1" ht="16.5" customHeight="1">
      <c r="B145" s="152"/>
      <c r="C145" s="153" t="s">
        <v>166</v>
      </c>
      <c r="D145" s="153" t="s">
        <v>130</v>
      </c>
      <c r="E145" s="154" t="s">
        <v>156</v>
      </c>
      <c r="F145" s="155" t="s">
        <v>157</v>
      </c>
      <c r="G145" s="156" t="s">
        <v>158</v>
      </c>
      <c r="H145" s="157">
        <v>38.799999999999997</v>
      </c>
      <c r="I145" s="158"/>
      <c r="J145" s="157">
        <f t="shared" si="0"/>
        <v>0</v>
      </c>
      <c r="K145" s="155" t="s">
        <v>134</v>
      </c>
      <c r="L145" s="28"/>
      <c r="M145" s="159" t="s">
        <v>1</v>
      </c>
      <c r="N145" s="160" t="s">
        <v>39</v>
      </c>
      <c r="O145" s="51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AR145" s="163" t="s">
        <v>135</v>
      </c>
      <c r="AT145" s="163" t="s">
        <v>130</v>
      </c>
      <c r="AU145" s="163" t="s">
        <v>86</v>
      </c>
      <c r="AY145" s="13" t="s">
        <v>128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3" t="s">
        <v>86</v>
      </c>
      <c r="BK145" s="165">
        <f t="shared" si="9"/>
        <v>0</v>
      </c>
      <c r="BL145" s="13" t="s">
        <v>135</v>
      </c>
      <c r="BM145" s="163" t="s">
        <v>299</v>
      </c>
    </row>
    <row r="146" spans="2:65" s="11" customFormat="1" ht="22.9" customHeight="1">
      <c r="B146" s="139"/>
      <c r="D146" s="140" t="s">
        <v>72</v>
      </c>
      <c r="E146" s="150" t="s">
        <v>86</v>
      </c>
      <c r="F146" s="150" t="s">
        <v>160</v>
      </c>
      <c r="I146" s="142"/>
      <c r="J146" s="151">
        <f>BK146</f>
        <v>0</v>
      </c>
      <c r="L146" s="139"/>
      <c r="M146" s="144"/>
      <c r="N146" s="145"/>
      <c r="O146" s="145"/>
      <c r="P146" s="146">
        <f>SUM(P147:P155)</f>
        <v>0</v>
      </c>
      <c r="Q146" s="145"/>
      <c r="R146" s="146">
        <f>SUM(R147:R155)</f>
        <v>17.437572209999999</v>
      </c>
      <c r="S146" s="145"/>
      <c r="T146" s="147">
        <f>SUM(T147:T155)</f>
        <v>0</v>
      </c>
      <c r="AR146" s="140" t="s">
        <v>80</v>
      </c>
      <c r="AT146" s="148" t="s">
        <v>72</v>
      </c>
      <c r="AU146" s="148" t="s">
        <v>80</v>
      </c>
      <c r="AY146" s="140" t="s">
        <v>128</v>
      </c>
      <c r="BK146" s="149">
        <f>SUM(BK147:BK155)</f>
        <v>0</v>
      </c>
    </row>
    <row r="147" spans="2:65" s="1" customFormat="1" ht="16.5" customHeight="1">
      <c r="B147" s="152"/>
      <c r="C147" s="153" t="s">
        <v>170</v>
      </c>
      <c r="D147" s="153" t="s">
        <v>130</v>
      </c>
      <c r="E147" s="154" t="s">
        <v>300</v>
      </c>
      <c r="F147" s="155" t="s">
        <v>301</v>
      </c>
      <c r="G147" s="156" t="s">
        <v>133</v>
      </c>
      <c r="H147" s="157">
        <v>1.238</v>
      </c>
      <c r="I147" s="158"/>
      <c r="J147" s="157">
        <f t="shared" ref="J147:J155" si="10">ROUND(I147*H147,3)</f>
        <v>0</v>
      </c>
      <c r="K147" s="155" t="s">
        <v>134</v>
      </c>
      <c r="L147" s="28"/>
      <c r="M147" s="159" t="s">
        <v>1</v>
      </c>
      <c r="N147" s="160" t="s">
        <v>39</v>
      </c>
      <c r="O147" s="51"/>
      <c r="P147" s="161">
        <f t="shared" ref="P147:P155" si="11">O147*H147</f>
        <v>0</v>
      </c>
      <c r="Q147" s="161">
        <v>2.0663999999999998</v>
      </c>
      <c r="R147" s="161">
        <f t="shared" ref="R147:R155" si="12">Q147*H147</f>
        <v>2.5582031999999999</v>
      </c>
      <c r="S147" s="161">
        <v>0</v>
      </c>
      <c r="T147" s="162">
        <f t="shared" ref="T147:T155" si="13">S147*H147</f>
        <v>0</v>
      </c>
      <c r="AR147" s="163" t="s">
        <v>135</v>
      </c>
      <c r="AT147" s="163" t="s">
        <v>130</v>
      </c>
      <c r="AU147" s="163" t="s">
        <v>86</v>
      </c>
      <c r="AY147" s="13" t="s">
        <v>128</v>
      </c>
      <c r="BE147" s="164">
        <f t="shared" ref="BE147:BE155" si="14">IF(N147="základná",J147,0)</f>
        <v>0</v>
      </c>
      <c r="BF147" s="164">
        <f t="shared" ref="BF147:BF155" si="15">IF(N147="znížená",J147,0)</f>
        <v>0</v>
      </c>
      <c r="BG147" s="164">
        <f t="shared" ref="BG147:BG155" si="16">IF(N147="zákl. prenesená",J147,0)</f>
        <v>0</v>
      </c>
      <c r="BH147" s="164">
        <f t="shared" ref="BH147:BH155" si="17">IF(N147="zníž. prenesená",J147,0)</f>
        <v>0</v>
      </c>
      <c r="BI147" s="164">
        <f t="shared" ref="BI147:BI155" si="18">IF(N147="nulová",J147,0)</f>
        <v>0</v>
      </c>
      <c r="BJ147" s="13" t="s">
        <v>86</v>
      </c>
      <c r="BK147" s="165">
        <f t="shared" ref="BK147:BK155" si="19">ROUND(I147*H147,3)</f>
        <v>0</v>
      </c>
      <c r="BL147" s="13" t="s">
        <v>135</v>
      </c>
      <c r="BM147" s="163" t="s">
        <v>302</v>
      </c>
    </row>
    <row r="148" spans="2:65" s="1" customFormat="1" ht="16.5" customHeight="1">
      <c r="B148" s="152"/>
      <c r="C148" s="153" t="s">
        <v>174</v>
      </c>
      <c r="D148" s="153" t="s">
        <v>130</v>
      </c>
      <c r="E148" s="154" t="s">
        <v>303</v>
      </c>
      <c r="F148" s="155" t="s">
        <v>304</v>
      </c>
      <c r="G148" s="156" t="s">
        <v>133</v>
      </c>
      <c r="H148" s="157">
        <v>6.3230000000000004</v>
      </c>
      <c r="I148" s="158"/>
      <c r="J148" s="157">
        <f t="shared" si="10"/>
        <v>0</v>
      </c>
      <c r="K148" s="155" t="s">
        <v>134</v>
      </c>
      <c r="L148" s="28"/>
      <c r="M148" s="159" t="s">
        <v>1</v>
      </c>
      <c r="N148" s="160" t="s">
        <v>39</v>
      </c>
      <c r="O148" s="51"/>
      <c r="P148" s="161">
        <f t="shared" si="11"/>
        <v>0</v>
      </c>
      <c r="Q148" s="161">
        <v>2.23543</v>
      </c>
      <c r="R148" s="161">
        <f t="shared" si="12"/>
        <v>14.13462389</v>
      </c>
      <c r="S148" s="161">
        <v>0</v>
      </c>
      <c r="T148" s="162">
        <f t="shared" si="13"/>
        <v>0</v>
      </c>
      <c r="AR148" s="163" t="s">
        <v>135</v>
      </c>
      <c r="AT148" s="163" t="s">
        <v>130</v>
      </c>
      <c r="AU148" s="163" t="s">
        <v>86</v>
      </c>
      <c r="AY148" s="13" t="s">
        <v>128</v>
      </c>
      <c r="BE148" s="164">
        <f t="shared" si="14"/>
        <v>0</v>
      </c>
      <c r="BF148" s="164">
        <f t="shared" si="15"/>
        <v>0</v>
      </c>
      <c r="BG148" s="164">
        <f t="shared" si="16"/>
        <v>0</v>
      </c>
      <c r="BH148" s="164">
        <f t="shared" si="17"/>
        <v>0</v>
      </c>
      <c r="BI148" s="164">
        <f t="shared" si="18"/>
        <v>0</v>
      </c>
      <c r="BJ148" s="13" t="s">
        <v>86</v>
      </c>
      <c r="BK148" s="165">
        <f t="shared" si="19"/>
        <v>0</v>
      </c>
      <c r="BL148" s="13" t="s">
        <v>135</v>
      </c>
      <c r="BM148" s="163" t="s">
        <v>305</v>
      </c>
    </row>
    <row r="149" spans="2:65" s="1" customFormat="1" ht="16.5" customHeight="1">
      <c r="B149" s="152"/>
      <c r="C149" s="153" t="s">
        <v>178</v>
      </c>
      <c r="D149" s="153" t="s">
        <v>130</v>
      </c>
      <c r="E149" s="154" t="s">
        <v>306</v>
      </c>
      <c r="F149" s="155" t="s">
        <v>307</v>
      </c>
      <c r="G149" s="156" t="s">
        <v>158</v>
      </c>
      <c r="H149" s="157">
        <v>11.065</v>
      </c>
      <c r="I149" s="158"/>
      <c r="J149" s="157">
        <f t="shared" si="10"/>
        <v>0</v>
      </c>
      <c r="K149" s="155" t="s">
        <v>134</v>
      </c>
      <c r="L149" s="28"/>
      <c r="M149" s="159" t="s">
        <v>1</v>
      </c>
      <c r="N149" s="160" t="s">
        <v>39</v>
      </c>
      <c r="O149" s="51"/>
      <c r="P149" s="161">
        <f t="shared" si="11"/>
        <v>0</v>
      </c>
      <c r="Q149" s="161">
        <v>6.7000000000000002E-4</v>
      </c>
      <c r="R149" s="161">
        <f t="shared" si="12"/>
        <v>7.4135499999999997E-3</v>
      </c>
      <c r="S149" s="161">
        <v>0</v>
      </c>
      <c r="T149" s="162">
        <f t="shared" si="13"/>
        <v>0</v>
      </c>
      <c r="AR149" s="163" t="s">
        <v>135</v>
      </c>
      <c r="AT149" s="163" t="s">
        <v>130</v>
      </c>
      <c r="AU149" s="163" t="s">
        <v>86</v>
      </c>
      <c r="AY149" s="13" t="s">
        <v>128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13" t="s">
        <v>86</v>
      </c>
      <c r="BK149" s="165">
        <f t="shared" si="19"/>
        <v>0</v>
      </c>
      <c r="BL149" s="13" t="s">
        <v>135</v>
      </c>
      <c r="BM149" s="163" t="s">
        <v>308</v>
      </c>
    </row>
    <row r="150" spans="2:65" s="1" customFormat="1" ht="16.5" customHeight="1">
      <c r="B150" s="152"/>
      <c r="C150" s="153" t="s">
        <v>182</v>
      </c>
      <c r="D150" s="153" t="s">
        <v>130</v>
      </c>
      <c r="E150" s="154" t="s">
        <v>309</v>
      </c>
      <c r="F150" s="155" t="s">
        <v>310</v>
      </c>
      <c r="G150" s="156" t="s">
        <v>158</v>
      </c>
      <c r="H150" s="157">
        <v>11.06</v>
      </c>
      <c r="I150" s="158"/>
      <c r="J150" s="157">
        <f t="shared" si="10"/>
        <v>0</v>
      </c>
      <c r="K150" s="155" t="s">
        <v>134</v>
      </c>
      <c r="L150" s="28"/>
      <c r="M150" s="159" t="s">
        <v>1</v>
      </c>
      <c r="N150" s="160" t="s">
        <v>39</v>
      </c>
      <c r="O150" s="51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AR150" s="163" t="s">
        <v>135</v>
      </c>
      <c r="AT150" s="163" t="s">
        <v>130</v>
      </c>
      <c r="AU150" s="163" t="s">
        <v>86</v>
      </c>
      <c r="AY150" s="13" t="s">
        <v>128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3" t="s">
        <v>86</v>
      </c>
      <c r="BK150" s="165">
        <f t="shared" si="19"/>
        <v>0</v>
      </c>
      <c r="BL150" s="13" t="s">
        <v>135</v>
      </c>
      <c r="BM150" s="163" t="s">
        <v>311</v>
      </c>
    </row>
    <row r="151" spans="2:65" s="1" customFormat="1" ht="16.5" customHeight="1">
      <c r="B151" s="152"/>
      <c r="C151" s="153" t="s">
        <v>187</v>
      </c>
      <c r="D151" s="153" t="s">
        <v>130</v>
      </c>
      <c r="E151" s="154" t="s">
        <v>312</v>
      </c>
      <c r="F151" s="155" t="s">
        <v>313</v>
      </c>
      <c r="G151" s="156" t="s">
        <v>133</v>
      </c>
      <c r="H151" s="157">
        <v>0.32400000000000001</v>
      </c>
      <c r="I151" s="158"/>
      <c r="J151" s="157">
        <f t="shared" si="10"/>
        <v>0</v>
      </c>
      <c r="K151" s="155" t="s">
        <v>134</v>
      </c>
      <c r="L151" s="28"/>
      <c r="M151" s="159" t="s">
        <v>1</v>
      </c>
      <c r="N151" s="160" t="s">
        <v>39</v>
      </c>
      <c r="O151" s="51"/>
      <c r="P151" s="161">
        <f t="shared" si="11"/>
        <v>0</v>
      </c>
      <c r="Q151" s="161">
        <v>2.23543</v>
      </c>
      <c r="R151" s="161">
        <f t="shared" si="12"/>
        <v>0.72427932000000006</v>
      </c>
      <c r="S151" s="161">
        <v>0</v>
      </c>
      <c r="T151" s="162">
        <f t="shared" si="13"/>
        <v>0</v>
      </c>
      <c r="AR151" s="163" t="s">
        <v>135</v>
      </c>
      <c r="AT151" s="163" t="s">
        <v>130</v>
      </c>
      <c r="AU151" s="163" t="s">
        <v>86</v>
      </c>
      <c r="AY151" s="13" t="s">
        <v>128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3" t="s">
        <v>86</v>
      </c>
      <c r="BK151" s="165">
        <f t="shared" si="19"/>
        <v>0</v>
      </c>
      <c r="BL151" s="13" t="s">
        <v>135</v>
      </c>
      <c r="BM151" s="163" t="s">
        <v>314</v>
      </c>
    </row>
    <row r="152" spans="2:65" s="1" customFormat="1" ht="16.5" customHeight="1">
      <c r="B152" s="152"/>
      <c r="C152" s="153" t="s">
        <v>192</v>
      </c>
      <c r="D152" s="153" t="s">
        <v>130</v>
      </c>
      <c r="E152" s="154" t="s">
        <v>175</v>
      </c>
      <c r="F152" s="155" t="s">
        <v>176</v>
      </c>
      <c r="G152" s="156" t="s">
        <v>158</v>
      </c>
      <c r="H152" s="157">
        <v>0.67500000000000004</v>
      </c>
      <c r="I152" s="158"/>
      <c r="J152" s="157">
        <f t="shared" si="10"/>
        <v>0</v>
      </c>
      <c r="K152" s="155" t="s">
        <v>134</v>
      </c>
      <c r="L152" s="28"/>
      <c r="M152" s="159" t="s">
        <v>1</v>
      </c>
      <c r="N152" s="160" t="s">
        <v>39</v>
      </c>
      <c r="O152" s="51"/>
      <c r="P152" s="161">
        <f t="shared" si="11"/>
        <v>0</v>
      </c>
      <c r="Q152" s="161">
        <v>6.7000000000000002E-4</v>
      </c>
      <c r="R152" s="161">
        <f t="shared" si="12"/>
        <v>4.5225000000000007E-4</v>
      </c>
      <c r="S152" s="161">
        <v>0</v>
      </c>
      <c r="T152" s="162">
        <f t="shared" si="13"/>
        <v>0</v>
      </c>
      <c r="AR152" s="163" t="s">
        <v>135</v>
      </c>
      <c r="AT152" s="163" t="s">
        <v>130</v>
      </c>
      <c r="AU152" s="163" t="s">
        <v>86</v>
      </c>
      <c r="AY152" s="13" t="s">
        <v>128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3" t="s">
        <v>86</v>
      </c>
      <c r="BK152" s="165">
        <f t="shared" si="19"/>
        <v>0</v>
      </c>
      <c r="BL152" s="13" t="s">
        <v>135</v>
      </c>
      <c r="BM152" s="163" t="s">
        <v>315</v>
      </c>
    </row>
    <row r="153" spans="2:65" s="1" customFormat="1" ht="16.5" customHeight="1">
      <c r="B153" s="152"/>
      <c r="C153" s="153" t="s">
        <v>196</v>
      </c>
      <c r="D153" s="153" t="s">
        <v>130</v>
      </c>
      <c r="E153" s="154" t="s">
        <v>179</v>
      </c>
      <c r="F153" s="155" t="s">
        <v>180</v>
      </c>
      <c r="G153" s="156" t="s">
        <v>158</v>
      </c>
      <c r="H153" s="157">
        <v>0.67500000000000004</v>
      </c>
      <c r="I153" s="158"/>
      <c r="J153" s="157">
        <f t="shared" si="10"/>
        <v>0</v>
      </c>
      <c r="K153" s="155" t="s">
        <v>134</v>
      </c>
      <c r="L153" s="28"/>
      <c r="M153" s="159" t="s">
        <v>1</v>
      </c>
      <c r="N153" s="160" t="s">
        <v>39</v>
      </c>
      <c r="O153" s="51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AR153" s="163" t="s">
        <v>135</v>
      </c>
      <c r="AT153" s="163" t="s">
        <v>130</v>
      </c>
      <c r="AU153" s="163" t="s">
        <v>86</v>
      </c>
      <c r="AY153" s="13" t="s">
        <v>128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3" t="s">
        <v>86</v>
      </c>
      <c r="BK153" s="165">
        <f t="shared" si="19"/>
        <v>0</v>
      </c>
      <c r="BL153" s="13" t="s">
        <v>135</v>
      </c>
      <c r="BM153" s="163" t="s">
        <v>316</v>
      </c>
    </row>
    <row r="154" spans="2:65" s="1" customFormat="1" ht="24" customHeight="1">
      <c r="B154" s="152"/>
      <c r="C154" s="153" t="s">
        <v>200</v>
      </c>
      <c r="D154" s="153" t="s">
        <v>130</v>
      </c>
      <c r="E154" s="154" t="s">
        <v>317</v>
      </c>
      <c r="F154" s="155" t="s">
        <v>318</v>
      </c>
      <c r="G154" s="156" t="s">
        <v>158</v>
      </c>
      <c r="H154" s="157">
        <v>33.6</v>
      </c>
      <c r="I154" s="158"/>
      <c r="J154" s="157">
        <f t="shared" si="10"/>
        <v>0</v>
      </c>
      <c r="K154" s="155" t="s">
        <v>134</v>
      </c>
      <c r="L154" s="28"/>
      <c r="M154" s="159" t="s">
        <v>1</v>
      </c>
      <c r="N154" s="160" t="s">
        <v>39</v>
      </c>
      <c r="O154" s="51"/>
      <c r="P154" s="161">
        <f t="shared" si="11"/>
        <v>0</v>
      </c>
      <c r="Q154" s="161">
        <v>3.0000000000000001E-5</v>
      </c>
      <c r="R154" s="161">
        <f t="shared" si="12"/>
        <v>1.008E-3</v>
      </c>
      <c r="S154" s="161">
        <v>0</v>
      </c>
      <c r="T154" s="162">
        <f t="shared" si="13"/>
        <v>0</v>
      </c>
      <c r="AR154" s="163" t="s">
        <v>135</v>
      </c>
      <c r="AT154" s="163" t="s">
        <v>130</v>
      </c>
      <c r="AU154" s="163" t="s">
        <v>86</v>
      </c>
      <c r="AY154" s="13" t="s">
        <v>128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3" t="s">
        <v>86</v>
      </c>
      <c r="BK154" s="165">
        <f t="shared" si="19"/>
        <v>0</v>
      </c>
      <c r="BL154" s="13" t="s">
        <v>135</v>
      </c>
      <c r="BM154" s="163" t="s">
        <v>319</v>
      </c>
    </row>
    <row r="155" spans="2:65" s="1" customFormat="1" ht="16.5" customHeight="1">
      <c r="B155" s="152"/>
      <c r="C155" s="166" t="s">
        <v>204</v>
      </c>
      <c r="D155" s="166" t="s">
        <v>205</v>
      </c>
      <c r="E155" s="167" t="s">
        <v>320</v>
      </c>
      <c r="F155" s="168" t="s">
        <v>321</v>
      </c>
      <c r="G155" s="169" t="s">
        <v>158</v>
      </c>
      <c r="H155" s="170">
        <v>38.64</v>
      </c>
      <c r="I155" s="171"/>
      <c r="J155" s="170">
        <f t="shared" si="10"/>
        <v>0</v>
      </c>
      <c r="K155" s="168" t="s">
        <v>134</v>
      </c>
      <c r="L155" s="172"/>
      <c r="M155" s="173" t="s">
        <v>1</v>
      </c>
      <c r="N155" s="174" t="s">
        <v>39</v>
      </c>
      <c r="O155" s="51"/>
      <c r="P155" s="161">
        <f t="shared" si="11"/>
        <v>0</v>
      </c>
      <c r="Q155" s="161">
        <v>2.9999999999999997E-4</v>
      </c>
      <c r="R155" s="161">
        <f t="shared" si="12"/>
        <v>1.1592E-2</v>
      </c>
      <c r="S155" s="161">
        <v>0</v>
      </c>
      <c r="T155" s="162">
        <f t="shared" si="13"/>
        <v>0</v>
      </c>
      <c r="AR155" s="163" t="s">
        <v>161</v>
      </c>
      <c r="AT155" s="163" t="s">
        <v>205</v>
      </c>
      <c r="AU155" s="163" t="s">
        <v>86</v>
      </c>
      <c r="AY155" s="13" t="s">
        <v>128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3" t="s">
        <v>86</v>
      </c>
      <c r="BK155" s="165">
        <f t="shared" si="19"/>
        <v>0</v>
      </c>
      <c r="BL155" s="13" t="s">
        <v>135</v>
      </c>
      <c r="BM155" s="163" t="s">
        <v>322</v>
      </c>
    </row>
    <row r="156" spans="2:65" s="11" customFormat="1" ht="22.9" customHeight="1">
      <c r="B156" s="139"/>
      <c r="D156" s="140" t="s">
        <v>72</v>
      </c>
      <c r="E156" s="150" t="s">
        <v>140</v>
      </c>
      <c r="F156" s="150" t="s">
        <v>323</v>
      </c>
      <c r="I156" s="142"/>
      <c r="J156" s="151">
        <f>BK156</f>
        <v>0</v>
      </c>
      <c r="L156" s="139"/>
      <c r="M156" s="144"/>
      <c r="N156" s="145"/>
      <c r="O156" s="145"/>
      <c r="P156" s="146">
        <f>SUM(P157:P161)</f>
        <v>0</v>
      </c>
      <c r="Q156" s="145"/>
      <c r="R156" s="146">
        <f>SUM(R157:R161)</f>
        <v>21.434965340000002</v>
      </c>
      <c r="S156" s="145"/>
      <c r="T156" s="147">
        <f>SUM(T157:T161)</f>
        <v>0</v>
      </c>
      <c r="AR156" s="140" t="s">
        <v>80</v>
      </c>
      <c r="AT156" s="148" t="s">
        <v>72</v>
      </c>
      <c r="AU156" s="148" t="s">
        <v>80</v>
      </c>
      <c r="AY156" s="140" t="s">
        <v>128</v>
      </c>
      <c r="BK156" s="149">
        <f>SUM(BK157:BK161)</f>
        <v>0</v>
      </c>
    </row>
    <row r="157" spans="2:65" s="1" customFormat="1" ht="24" customHeight="1">
      <c r="B157" s="152"/>
      <c r="C157" s="153" t="s">
        <v>210</v>
      </c>
      <c r="D157" s="153" t="s">
        <v>130</v>
      </c>
      <c r="E157" s="154" t="s">
        <v>324</v>
      </c>
      <c r="F157" s="155" t="s">
        <v>325</v>
      </c>
      <c r="G157" s="156" t="s">
        <v>133</v>
      </c>
      <c r="H157" s="157">
        <v>2.2280000000000002</v>
      </c>
      <c r="I157" s="158"/>
      <c r="J157" s="157">
        <f>ROUND(I157*H157,3)</f>
        <v>0</v>
      </c>
      <c r="K157" s="155" t="s">
        <v>134</v>
      </c>
      <c r="L157" s="28"/>
      <c r="M157" s="159" t="s">
        <v>1</v>
      </c>
      <c r="N157" s="160" t="s">
        <v>39</v>
      </c>
      <c r="O157" s="51"/>
      <c r="P157" s="161">
        <f>O157*H157</f>
        <v>0</v>
      </c>
      <c r="Q157" s="161">
        <v>1.7327300000000001</v>
      </c>
      <c r="R157" s="161">
        <f>Q157*H157</f>
        <v>3.8605224400000004</v>
      </c>
      <c r="S157" s="161">
        <v>0</v>
      </c>
      <c r="T157" s="162">
        <f>S157*H157</f>
        <v>0</v>
      </c>
      <c r="AR157" s="163" t="s">
        <v>135</v>
      </c>
      <c r="AT157" s="163" t="s">
        <v>130</v>
      </c>
      <c r="AU157" s="163" t="s">
        <v>86</v>
      </c>
      <c r="AY157" s="13" t="s">
        <v>128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3" t="s">
        <v>86</v>
      </c>
      <c r="BK157" s="165">
        <f>ROUND(I157*H157,3)</f>
        <v>0</v>
      </c>
      <c r="BL157" s="13" t="s">
        <v>135</v>
      </c>
      <c r="BM157" s="163" t="s">
        <v>326</v>
      </c>
    </row>
    <row r="158" spans="2:65" s="1" customFormat="1" ht="36" customHeight="1">
      <c r="B158" s="152"/>
      <c r="C158" s="153" t="s">
        <v>7</v>
      </c>
      <c r="D158" s="153" t="s">
        <v>130</v>
      </c>
      <c r="E158" s="154" t="s">
        <v>327</v>
      </c>
      <c r="F158" s="155" t="s">
        <v>328</v>
      </c>
      <c r="G158" s="156" t="s">
        <v>158</v>
      </c>
      <c r="H158" s="157">
        <v>0.72</v>
      </c>
      <c r="I158" s="158"/>
      <c r="J158" s="157">
        <f>ROUND(I158*H158,3)</f>
        <v>0</v>
      </c>
      <c r="K158" s="155" t="s">
        <v>134</v>
      </c>
      <c r="L158" s="28"/>
      <c r="M158" s="159" t="s">
        <v>1</v>
      </c>
      <c r="N158" s="160" t="s">
        <v>39</v>
      </c>
      <c r="O158" s="51"/>
      <c r="P158" s="161">
        <f>O158*H158</f>
        <v>0</v>
      </c>
      <c r="Q158" s="161">
        <v>0.24984999999999999</v>
      </c>
      <c r="R158" s="161">
        <f>Q158*H158</f>
        <v>0.179892</v>
      </c>
      <c r="S158" s="161">
        <v>0</v>
      </c>
      <c r="T158" s="162">
        <f>S158*H158</f>
        <v>0</v>
      </c>
      <c r="AR158" s="163" t="s">
        <v>135</v>
      </c>
      <c r="AT158" s="163" t="s">
        <v>130</v>
      </c>
      <c r="AU158" s="163" t="s">
        <v>86</v>
      </c>
      <c r="AY158" s="13" t="s">
        <v>128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3" t="s">
        <v>86</v>
      </c>
      <c r="BK158" s="165">
        <f>ROUND(I158*H158,3)</f>
        <v>0</v>
      </c>
      <c r="BL158" s="13" t="s">
        <v>135</v>
      </c>
      <c r="BM158" s="163" t="s">
        <v>329</v>
      </c>
    </row>
    <row r="159" spans="2:65" s="1" customFormat="1" ht="16.5" customHeight="1">
      <c r="B159" s="152"/>
      <c r="C159" s="153" t="s">
        <v>221</v>
      </c>
      <c r="D159" s="153" t="s">
        <v>130</v>
      </c>
      <c r="E159" s="154" t="s">
        <v>330</v>
      </c>
      <c r="F159" s="155" t="s">
        <v>331</v>
      </c>
      <c r="G159" s="156" t="s">
        <v>133</v>
      </c>
      <c r="H159" s="157">
        <v>5.4850000000000003</v>
      </c>
      <c r="I159" s="158"/>
      <c r="J159" s="157">
        <f>ROUND(I159*H159,3)</f>
        <v>0</v>
      </c>
      <c r="K159" s="155" t="s">
        <v>134</v>
      </c>
      <c r="L159" s="28"/>
      <c r="M159" s="159" t="s">
        <v>1</v>
      </c>
      <c r="N159" s="160" t="s">
        <v>39</v>
      </c>
      <c r="O159" s="51"/>
      <c r="P159" s="161">
        <f>O159*H159</f>
        <v>0</v>
      </c>
      <c r="Q159" s="161">
        <v>3.16594</v>
      </c>
      <c r="R159" s="161">
        <f>Q159*H159</f>
        <v>17.365180900000002</v>
      </c>
      <c r="S159" s="161">
        <v>0</v>
      </c>
      <c r="T159" s="162">
        <f>S159*H159</f>
        <v>0</v>
      </c>
      <c r="AR159" s="163" t="s">
        <v>135</v>
      </c>
      <c r="AT159" s="163" t="s">
        <v>130</v>
      </c>
      <c r="AU159" s="163" t="s">
        <v>86</v>
      </c>
      <c r="AY159" s="13" t="s">
        <v>128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3" t="s">
        <v>86</v>
      </c>
      <c r="BK159" s="165">
        <f>ROUND(I159*H159,3)</f>
        <v>0</v>
      </c>
      <c r="BL159" s="13" t="s">
        <v>135</v>
      </c>
      <c r="BM159" s="163" t="s">
        <v>332</v>
      </c>
    </row>
    <row r="160" spans="2:65" s="1" customFormat="1" ht="24" customHeight="1">
      <c r="B160" s="152"/>
      <c r="C160" s="153" t="s">
        <v>229</v>
      </c>
      <c r="D160" s="153" t="s">
        <v>130</v>
      </c>
      <c r="E160" s="154" t="s">
        <v>333</v>
      </c>
      <c r="F160" s="155" t="s">
        <v>334</v>
      </c>
      <c r="G160" s="156" t="s">
        <v>217</v>
      </c>
      <c r="H160" s="157">
        <v>6</v>
      </c>
      <c r="I160" s="158"/>
      <c r="J160" s="157">
        <f>ROUND(I160*H160,3)</f>
        <v>0</v>
      </c>
      <c r="K160" s="155" t="s">
        <v>134</v>
      </c>
      <c r="L160" s="28"/>
      <c r="M160" s="159" t="s">
        <v>1</v>
      </c>
      <c r="N160" s="160" t="s">
        <v>39</v>
      </c>
      <c r="O160" s="51"/>
      <c r="P160" s="161">
        <f>O160*H160</f>
        <v>0</v>
      </c>
      <c r="Q160" s="161">
        <v>2.2000000000000001E-4</v>
      </c>
      <c r="R160" s="161">
        <f>Q160*H160</f>
        <v>1.32E-3</v>
      </c>
      <c r="S160" s="161">
        <v>0</v>
      </c>
      <c r="T160" s="162">
        <f>S160*H160</f>
        <v>0</v>
      </c>
      <c r="AR160" s="163" t="s">
        <v>135</v>
      </c>
      <c r="AT160" s="163" t="s">
        <v>130</v>
      </c>
      <c r="AU160" s="163" t="s">
        <v>86</v>
      </c>
      <c r="AY160" s="13" t="s">
        <v>128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3" t="s">
        <v>86</v>
      </c>
      <c r="BK160" s="165">
        <f>ROUND(I160*H160,3)</f>
        <v>0</v>
      </c>
      <c r="BL160" s="13" t="s">
        <v>135</v>
      </c>
      <c r="BM160" s="163" t="s">
        <v>335</v>
      </c>
    </row>
    <row r="161" spans="2:65" s="1" customFormat="1" ht="16.5" customHeight="1">
      <c r="B161" s="152"/>
      <c r="C161" s="166" t="s">
        <v>233</v>
      </c>
      <c r="D161" s="166" t="s">
        <v>205</v>
      </c>
      <c r="E161" s="167" t="s">
        <v>336</v>
      </c>
      <c r="F161" s="168" t="s">
        <v>337</v>
      </c>
      <c r="G161" s="169" t="s">
        <v>133</v>
      </c>
      <c r="H161" s="170">
        <v>5.0999999999999997E-2</v>
      </c>
      <c r="I161" s="171"/>
      <c r="J161" s="170">
        <f>ROUND(I161*H161,3)</f>
        <v>0</v>
      </c>
      <c r="K161" s="168" t="s">
        <v>1</v>
      </c>
      <c r="L161" s="172"/>
      <c r="M161" s="173" t="s">
        <v>1</v>
      </c>
      <c r="N161" s="174" t="s">
        <v>39</v>
      </c>
      <c r="O161" s="51"/>
      <c r="P161" s="161">
        <f>O161*H161</f>
        <v>0</v>
      </c>
      <c r="Q161" s="161">
        <v>0.55000000000000004</v>
      </c>
      <c r="R161" s="161">
        <f>Q161*H161</f>
        <v>2.8050000000000002E-2</v>
      </c>
      <c r="S161" s="161">
        <v>0</v>
      </c>
      <c r="T161" s="162">
        <f>S161*H161</f>
        <v>0</v>
      </c>
      <c r="AR161" s="163" t="s">
        <v>161</v>
      </c>
      <c r="AT161" s="163" t="s">
        <v>205</v>
      </c>
      <c r="AU161" s="163" t="s">
        <v>86</v>
      </c>
      <c r="AY161" s="13" t="s">
        <v>128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3" t="s">
        <v>86</v>
      </c>
      <c r="BK161" s="165">
        <f>ROUND(I161*H161,3)</f>
        <v>0</v>
      </c>
      <c r="BL161" s="13" t="s">
        <v>135</v>
      </c>
      <c r="BM161" s="163" t="s">
        <v>338</v>
      </c>
    </row>
    <row r="162" spans="2:65" s="11" customFormat="1" ht="22.9" customHeight="1">
      <c r="B162" s="139"/>
      <c r="D162" s="140" t="s">
        <v>72</v>
      </c>
      <c r="E162" s="150" t="s">
        <v>135</v>
      </c>
      <c r="F162" s="150" t="s">
        <v>186</v>
      </c>
      <c r="I162" s="142"/>
      <c r="J162" s="151">
        <f>BK162</f>
        <v>0</v>
      </c>
      <c r="L162" s="139"/>
      <c r="M162" s="144"/>
      <c r="N162" s="145"/>
      <c r="O162" s="145"/>
      <c r="P162" s="146">
        <f>P163</f>
        <v>0</v>
      </c>
      <c r="Q162" s="145"/>
      <c r="R162" s="146">
        <f>R163</f>
        <v>5.4405120000000009</v>
      </c>
      <c r="S162" s="145"/>
      <c r="T162" s="147">
        <f>T163</f>
        <v>0</v>
      </c>
      <c r="AR162" s="140" t="s">
        <v>80</v>
      </c>
      <c r="AT162" s="148" t="s">
        <v>72</v>
      </c>
      <c r="AU162" s="148" t="s">
        <v>80</v>
      </c>
      <c r="AY162" s="140" t="s">
        <v>128</v>
      </c>
      <c r="BK162" s="149">
        <f>BK163</f>
        <v>0</v>
      </c>
    </row>
    <row r="163" spans="2:65" s="1" customFormat="1" ht="24" customHeight="1">
      <c r="B163" s="152"/>
      <c r="C163" s="153" t="s">
        <v>239</v>
      </c>
      <c r="D163" s="153" t="s">
        <v>130</v>
      </c>
      <c r="E163" s="154" t="s">
        <v>188</v>
      </c>
      <c r="F163" s="155" t="s">
        <v>189</v>
      </c>
      <c r="G163" s="156" t="s">
        <v>158</v>
      </c>
      <c r="H163" s="157">
        <v>33.6</v>
      </c>
      <c r="I163" s="158"/>
      <c r="J163" s="157">
        <f>ROUND(I163*H163,3)</f>
        <v>0</v>
      </c>
      <c r="K163" s="155" t="s">
        <v>134</v>
      </c>
      <c r="L163" s="28"/>
      <c r="M163" s="159" t="s">
        <v>1</v>
      </c>
      <c r="N163" s="160" t="s">
        <v>39</v>
      </c>
      <c r="O163" s="51"/>
      <c r="P163" s="161">
        <f>O163*H163</f>
        <v>0</v>
      </c>
      <c r="Q163" s="161">
        <v>0.16192000000000001</v>
      </c>
      <c r="R163" s="161">
        <f>Q163*H163</f>
        <v>5.4405120000000009</v>
      </c>
      <c r="S163" s="161">
        <v>0</v>
      </c>
      <c r="T163" s="162">
        <f>S163*H163</f>
        <v>0</v>
      </c>
      <c r="AR163" s="163" t="s">
        <v>135</v>
      </c>
      <c r="AT163" s="163" t="s">
        <v>130</v>
      </c>
      <c r="AU163" s="163" t="s">
        <v>86</v>
      </c>
      <c r="AY163" s="13" t="s">
        <v>128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3" t="s">
        <v>86</v>
      </c>
      <c r="BK163" s="165">
        <f>ROUND(I163*H163,3)</f>
        <v>0</v>
      </c>
      <c r="BL163" s="13" t="s">
        <v>135</v>
      </c>
      <c r="BM163" s="163" t="s">
        <v>339</v>
      </c>
    </row>
    <row r="164" spans="2:65" s="11" customFormat="1" ht="22.9" customHeight="1">
      <c r="B164" s="139"/>
      <c r="D164" s="140" t="s">
        <v>72</v>
      </c>
      <c r="E164" s="150" t="s">
        <v>147</v>
      </c>
      <c r="F164" s="150" t="s">
        <v>191</v>
      </c>
      <c r="I164" s="142"/>
      <c r="J164" s="151">
        <f>BK164</f>
        <v>0</v>
      </c>
      <c r="L164" s="139"/>
      <c r="M164" s="144"/>
      <c r="N164" s="145"/>
      <c r="O164" s="145"/>
      <c r="P164" s="146">
        <f>SUM(P165:P168)</f>
        <v>0</v>
      </c>
      <c r="Q164" s="145"/>
      <c r="R164" s="146">
        <f>SUM(R165:R168)</f>
        <v>24.564959999999999</v>
      </c>
      <c r="S164" s="145"/>
      <c r="T164" s="147">
        <f>SUM(T165:T168)</f>
        <v>0</v>
      </c>
      <c r="AR164" s="140" t="s">
        <v>80</v>
      </c>
      <c r="AT164" s="148" t="s">
        <v>72</v>
      </c>
      <c r="AU164" s="148" t="s">
        <v>80</v>
      </c>
      <c r="AY164" s="140" t="s">
        <v>128</v>
      </c>
      <c r="BK164" s="149">
        <f>SUM(BK165:BK168)</f>
        <v>0</v>
      </c>
    </row>
    <row r="165" spans="2:65" s="1" customFormat="1" ht="24" customHeight="1">
      <c r="B165" s="152"/>
      <c r="C165" s="153" t="s">
        <v>244</v>
      </c>
      <c r="D165" s="153" t="s">
        <v>130</v>
      </c>
      <c r="E165" s="154" t="s">
        <v>340</v>
      </c>
      <c r="F165" s="155" t="s">
        <v>341</v>
      </c>
      <c r="G165" s="156" t="s">
        <v>158</v>
      </c>
      <c r="H165" s="157">
        <v>33.6</v>
      </c>
      <c r="I165" s="158"/>
      <c r="J165" s="157">
        <f>ROUND(I165*H165,3)</f>
        <v>0</v>
      </c>
      <c r="K165" s="155" t="s">
        <v>134</v>
      </c>
      <c r="L165" s="28"/>
      <c r="M165" s="159" t="s">
        <v>1</v>
      </c>
      <c r="N165" s="160" t="s">
        <v>39</v>
      </c>
      <c r="O165" s="51"/>
      <c r="P165" s="161">
        <f>O165*H165</f>
        <v>0</v>
      </c>
      <c r="Q165" s="161">
        <v>0.2024</v>
      </c>
      <c r="R165" s="161">
        <f>Q165*H165</f>
        <v>6.8006400000000005</v>
      </c>
      <c r="S165" s="161">
        <v>0</v>
      </c>
      <c r="T165" s="162">
        <f>S165*H165</f>
        <v>0</v>
      </c>
      <c r="AR165" s="163" t="s">
        <v>135</v>
      </c>
      <c r="AT165" s="163" t="s">
        <v>130</v>
      </c>
      <c r="AU165" s="163" t="s">
        <v>86</v>
      </c>
      <c r="AY165" s="13" t="s">
        <v>128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3" t="s">
        <v>86</v>
      </c>
      <c r="BK165" s="165">
        <f>ROUND(I165*H165,3)</f>
        <v>0</v>
      </c>
      <c r="BL165" s="13" t="s">
        <v>135</v>
      </c>
      <c r="BM165" s="163" t="s">
        <v>342</v>
      </c>
    </row>
    <row r="166" spans="2:65" s="1" customFormat="1" ht="24" customHeight="1">
      <c r="B166" s="152"/>
      <c r="C166" s="153" t="s">
        <v>249</v>
      </c>
      <c r="D166" s="153" t="s">
        <v>130</v>
      </c>
      <c r="E166" s="154" t="s">
        <v>193</v>
      </c>
      <c r="F166" s="155" t="s">
        <v>194</v>
      </c>
      <c r="G166" s="156" t="s">
        <v>158</v>
      </c>
      <c r="H166" s="157">
        <v>33.6</v>
      </c>
      <c r="I166" s="158"/>
      <c r="J166" s="157">
        <f>ROUND(I166*H166,3)</f>
        <v>0</v>
      </c>
      <c r="K166" s="155" t="s">
        <v>134</v>
      </c>
      <c r="L166" s="28"/>
      <c r="M166" s="159" t="s">
        <v>1</v>
      </c>
      <c r="N166" s="160" t="s">
        <v>39</v>
      </c>
      <c r="O166" s="51"/>
      <c r="P166" s="161">
        <f>O166*H166</f>
        <v>0</v>
      </c>
      <c r="Q166" s="161">
        <v>0.30359999999999998</v>
      </c>
      <c r="R166" s="161">
        <f>Q166*H166</f>
        <v>10.20096</v>
      </c>
      <c r="S166" s="161">
        <v>0</v>
      </c>
      <c r="T166" s="162">
        <f>S166*H166</f>
        <v>0</v>
      </c>
      <c r="AR166" s="163" t="s">
        <v>135</v>
      </c>
      <c r="AT166" s="163" t="s">
        <v>130</v>
      </c>
      <c r="AU166" s="163" t="s">
        <v>86</v>
      </c>
      <c r="AY166" s="13" t="s">
        <v>128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3" t="s">
        <v>86</v>
      </c>
      <c r="BK166" s="165">
        <f>ROUND(I166*H166,3)</f>
        <v>0</v>
      </c>
      <c r="BL166" s="13" t="s">
        <v>135</v>
      </c>
      <c r="BM166" s="163" t="s">
        <v>343</v>
      </c>
    </row>
    <row r="167" spans="2:65" s="1" customFormat="1" ht="36" customHeight="1">
      <c r="B167" s="152"/>
      <c r="C167" s="153" t="s">
        <v>255</v>
      </c>
      <c r="D167" s="153" t="s">
        <v>130</v>
      </c>
      <c r="E167" s="154" t="s">
        <v>201</v>
      </c>
      <c r="F167" s="155" t="s">
        <v>202</v>
      </c>
      <c r="G167" s="156" t="s">
        <v>158</v>
      </c>
      <c r="H167" s="157">
        <v>33.6</v>
      </c>
      <c r="I167" s="158"/>
      <c r="J167" s="157">
        <f>ROUND(I167*H167,3)</f>
        <v>0</v>
      </c>
      <c r="K167" s="155" t="s">
        <v>134</v>
      </c>
      <c r="L167" s="28"/>
      <c r="M167" s="159" t="s">
        <v>1</v>
      </c>
      <c r="N167" s="160" t="s">
        <v>39</v>
      </c>
      <c r="O167" s="51"/>
      <c r="P167" s="161">
        <f>O167*H167</f>
        <v>0</v>
      </c>
      <c r="Q167" s="161">
        <v>9.2499999999999999E-2</v>
      </c>
      <c r="R167" s="161">
        <f>Q167*H167</f>
        <v>3.1080000000000001</v>
      </c>
      <c r="S167" s="161">
        <v>0</v>
      </c>
      <c r="T167" s="162">
        <f>S167*H167</f>
        <v>0</v>
      </c>
      <c r="AR167" s="163" t="s">
        <v>135</v>
      </c>
      <c r="AT167" s="163" t="s">
        <v>130</v>
      </c>
      <c r="AU167" s="163" t="s">
        <v>86</v>
      </c>
      <c r="AY167" s="13" t="s">
        <v>128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3" t="s">
        <v>86</v>
      </c>
      <c r="BK167" s="165">
        <f>ROUND(I167*H167,3)</f>
        <v>0</v>
      </c>
      <c r="BL167" s="13" t="s">
        <v>135</v>
      </c>
      <c r="BM167" s="163" t="s">
        <v>344</v>
      </c>
    </row>
    <row r="168" spans="2:65" s="1" customFormat="1" ht="16.5" customHeight="1">
      <c r="B168" s="152"/>
      <c r="C168" s="166" t="s">
        <v>259</v>
      </c>
      <c r="D168" s="166" t="s">
        <v>205</v>
      </c>
      <c r="E168" s="167" t="s">
        <v>206</v>
      </c>
      <c r="F168" s="168" t="s">
        <v>207</v>
      </c>
      <c r="G168" s="169" t="s">
        <v>158</v>
      </c>
      <c r="H168" s="170">
        <v>34.271999999999998</v>
      </c>
      <c r="I168" s="171"/>
      <c r="J168" s="170">
        <f>ROUND(I168*H168,3)</f>
        <v>0</v>
      </c>
      <c r="K168" s="168" t="s">
        <v>1</v>
      </c>
      <c r="L168" s="172"/>
      <c r="M168" s="173" t="s">
        <v>1</v>
      </c>
      <c r="N168" s="174" t="s">
        <v>39</v>
      </c>
      <c r="O168" s="51"/>
      <c r="P168" s="161">
        <f>O168*H168</f>
        <v>0</v>
      </c>
      <c r="Q168" s="161">
        <v>0.13</v>
      </c>
      <c r="R168" s="161">
        <f>Q168*H168</f>
        <v>4.4553599999999998</v>
      </c>
      <c r="S168" s="161">
        <v>0</v>
      </c>
      <c r="T168" s="162">
        <f>S168*H168</f>
        <v>0</v>
      </c>
      <c r="AR168" s="163" t="s">
        <v>161</v>
      </c>
      <c r="AT168" s="163" t="s">
        <v>205</v>
      </c>
      <c r="AU168" s="163" t="s">
        <v>86</v>
      </c>
      <c r="AY168" s="13" t="s">
        <v>128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3" t="s">
        <v>86</v>
      </c>
      <c r="BK168" s="165">
        <f>ROUND(I168*H168,3)</f>
        <v>0</v>
      </c>
      <c r="BL168" s="13" t="s">
        <v>135</v>
      </c>
      <c r="BM168" s="163" t="s">
        <v>345</v>
      </c>
    </row>
    <row r="169" spans="2:65" s="11" customFormat="1" ht="22.9" customHeight="1">
      <c r="B169" s="139"/>
      <c r="D169" s="140" t="s">
        <v>72</v>
      </c>
      <c r="E169" s="150" t="s">
        <v>166</v>
      </c>
      <c r="F169" s="150" t="s">
        <v>209</v>
      </c>
      <c r="I169" s="142"/>
      <c r="J169" s="151">
        <f>BK169</f>
        <v>0</v>
      </c>
      <c r="L169" s="139"/>
      <c r="M169" s="144"/>
      <c r="N169" s="145"/>
      <c r="O169" s="145"/>
      <c r="P169" s="146">
        <f>SUM(P170:P171)</f>
        <v>0</v>
      </c>
      <c r="Q169" s="145"/>
      <c r="R169" s="146">
        <f>SUM(R170:R171)</f>
        <v>0.60580000000000001</v>
      </c>
      <c r="S169" s="145"/>
      <c r="T169" s="147">
        <f>SUM(T170:T171)</f>
        <v>0</v>
      </c>
      <c r="AR169" s="140" t="s">
        <v>80</v>
      </c>
      <c r="AT169" s="148" t="s">
        <v>72</v>
      </c>
      <c r="AU169" s="148" t="s">
        <v>80</v>
      </c>
      <c r="AY169" s="140" t="s">
        <v>128</v>
      </c>
      <c r="BK169" s="149">
        <f>SUM(BK170:BK171)</f>
        <v>0</v>
      </c>
    </row>
    <row r="170" spans="2:65" s="1" customFormat="1" ht="36" customHeight="1">
      <c r="B170" s="152"/>
      <c r="C170" s="153" t="s">
        <v>265</v>
      </c>
      <c r="D170" s="153" t="s">
        <v>130</v>
      </c>
      <c r="E170" s="154" t="s">
        <v>211</v>
      </c>
      <c r="F170" s="155" t="s">
        <v>212</v>
      </c>
      <c r="G170" s="156" t="s">
        <v>213</v>
      </c>
      <c r="H170" s="157">
        <v>5</v>
      </c>
      <c r="I170" s="158"/>
      <c r="J170" s="157">
        <f>ROUND(I170*H170,3)</f>
        <v>0</v>
      </c>
      <c r="K170" s="155" t="s">
        <v>134</v>
      </c>
      <c r="L170" s="28"/>
      <c r="M170" s="159" t="s">
        <v>1</v>
      </c>
      <c r="N170" s="160" t="s">
        <v>39</v>
      </c>
      <c r="O170" s="51"/>
      <c r="P170" s="161">
        <f>O170*H170</f>
        <v>0</v>
      </c>
      <c r="Q170" s="161">
        <v>9.7930000000000003E-2</v>
      </c>
      <c r="R170" s="161">
        <f>Q170*H170</f>
        <v>0.48965000000000003</v>
      </c>
      <c r="S170" s="161">
        <v>0</v>
      </c>
      <c r="T170" s="162">
        <f>S170*H170</f>
        <v>0</v>
      </c>
      <c r="AR170" s="163" t="s">
        <v>135</v>
      </c>
      <c r="AT170" s="163" t="s">
        <v>130</v>
      </c>
      <c r="AU170" s="163" t="s">
        <v>86</v>
      </c>
      <c r="AY170" s="13" t="s">
        <v>128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3" t="s">
        <v>86</v>
      </c>
      <c r="BK170" s="165">
        <f>ROUND(I170*H170,3)</f>
        <v>0</v>
      </c>
      <c r="BL170" s="13" t="s">
        <v>135</v>
      </c>
      <c r="BM170" s="163" t="s">
        <v>346</v>
      </c>
    </row>
    <row r="171" spans="2:65" s="1" customFormat="1" ht="16.5" customHeight="1">
      <c r="B171" s="152"/>
      <c r="C171" s="166" t="s">
        <v>273</v>
      </c>
      <c r="D171" s="166" t="s">
        <v>205</v>
      </c>
      <c r="E171" s="167" t="s">
        <v>215</v>
      </c>
      <c r="F171" s="168" t="s">
        <v>216</v>
      </c>
      <c r="G171" s="169" t="s">
        <v>217</v>
      </c>
      <c r="H171" s="170">
        <v>5.05</v>
      </c>
      <c r="I171" s="171"/>
      <c r="J171" s="170">
        <f>ROUND(I171*H171,3)</f>
        <v>0</v>
      </c>
      <c r="K171" s="168" t="s">
        <v>134</v>
      </c>
      <c r="L171" s="172"/>
      <c r="M171" s="173" t="s">
        <v>1</v>
      </c>
      <c r="N171" s="174" t="s">
        <v>39</v>
      </c>
      <c r="O171" s="51"/>
      <c r="P171" s="161">
        <f>O171*H171</f>
        <v>0</v>
      </c>
      <c r="Q171" s="161">
        <v>2.3E-2</v>
      </c>
      <c r="R171" s="161">
        <f>Q171*H171</f>
        <v>0.11614999999999999</v>
      </c>
      <c r="S171" s="161">
        <v>0</v>
      </c>
      <c r="T171" s="162">
        <f>S171*H171</f>
        <v>0</v>
      </c>
      <c r="AR171" s="163" t="s">
        <v>161</v>
      </c>
      <c r="AT171" s="163" t="s">
        <v>205</v>
      </c>
      <c r="AU171" s="163" t="s">
        <v>86</v>
      </c>
      <c r="AY171" s="13" t="s">
        <v>128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3" t="s">
        <v>86</v>
      </c>
      <c r="BK171" s="165">
        <f>ROUND(I171*H171,3)</f>
        <v>0</v>
      </c>
      <c r="BL171" s="13" t="s">
        <v>135</v>
      </c>
      <c r="BM171" s="163" t="s">
        <v>347</v>
      </c>
    </row>
    <row r="172" spans="2:65" s="11" customFormat="1" ht="22.9" customHeight="1">
      <c r="B172" s="139"/>
      <c r="D172" s="140" t="s">
        <v>72</v>
      </c>
      <c r="E172" s="150" t="s">
        <v>219</v>
      </c>
      <c r="F172" s="150" t="s">
        <v>220</v>
      </c>
      <c r="I172" s="142"/>
      <c r="J172" s="151">
        <f>BK172</f>
        <v>0</v>
      </c>
      <c r="L172" s="139"/>
      <c r="M172" s="144"/>
      <c r="N172" s="145"/>
      <c r="O172" s="145"/>
      <c r="P172" s="146">
        <f>P173</f>
        <v>0</v>
      </c>
      <c r="Q172" s="145"/>
      <c r="R172" s="146">
        <f>R173</f>
        <v>0</v>
      </c>
      <c r="S172" s="145"/>
      <c r="T172" s="147">
        <f>T173</f>
        <v>0</v>
      </c>
      <c r="AR172" s="140" t="s">
        <v>80</v>
      </c>
      <c r="AT172" s="148" t="s">
        <v>72</v>
      </c>
      <c r="AU172" s="148" t="s">
        <v>80</v>
      </c>
      <c r="AY172" s="140" t="s">
        <v>128</v>
      </c>
      <c r="BK172" s="149">
        <f>BK173</f>
        <v>0</v>
      </c>
    </row>
    <row r="173" spans="2:65" s="1" customFormat="1" ht="24" customHeight="1">
      <c r="B173" s="152"/>
      <c r="C173" s="153" t="s">
        <v>278</v>
      </c>
      <c r="D173" s="153" t="s">
        <v>130</v>
      </c>
      <c r="E173" s="154" t="s">
        <v>348</v>
      </c>
      <c r="F173" s="155" t="s">
        <v>349</v>
      </c>
      <c r="G173" s="156" t="s">
        <v>164</v>
      </c>
      <c r="H173" s="157">
        <v>69.483999999999995</v>
      </c>
      <c r="I173" s="158"/>
      <c r="J173" s="157">
        <f>ROUND(I173*H173,3)</f>
        <v>0</v>
      </c>
      <c r="K173" s="155" t="s">
        <v>134</v>
      </c>
      <c r="L173" s="28"/>
      <c r="M173" s="159" t="s">
        <v>1</v>
      </c>
      <c r="N173" s="160" t="s">
        <v>39</v>
      </c>
      <c r="O173" s="51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AR173" s="163" t="s">
        <v>135</v>
      </c>
      <c r="AT173" s="163" t="s">
        <v>130</v>
      </c>
      <c r="AU173" s="163" t="s">
        <v>86</v>
      </c>
      <c r="AY173" s="13" t="s">
        <v>128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3" t="s">
        <v>86</v>
      </c>
      <c r="BK173" s="165">
        <f>ROUND(I173*H173,3)</f>
        <v>0</v>
      </c>
      <c r="BL173" s="13" t="s">
        <v>135</v>
      </c>
      <c r="BM173" s="163" t="s">
        <v>350</v>
      </c>
    </row>
    <row r="174" spans="2:65" s="11" customFormat="1" ht="25.9" customHeight="1">
      <c r="B174" s="139"/>
      <c r="D174" s="140" t="s">
        <v>72</v>
      </c>
      <c r="E174" s="141" t="s">
        <v>225</v>
      </c>
      <c r="F174" s="141" t="s">
        <v>226</v>
      </c>
      <c r="I174" s="142"/>
      <c r="J174" s="143">
        <f>BK174</f>
        <v>0</v>
      </c>
      <c r="L174" s="139"/>
      <c r="M174" s="144"/>
      <c r="N174" s="145"/>
      <c r="O174" s="145"/>
      <c r="P174" s="146">
        <f>P175+P181+P200+P204+P212</f>
        <v>0</v>
      </c>
      <c r="Q174" s="145"/>
      <c r="R174" s="146">
        <f>R175+R181+R200+R204+R212</f>
        <v>5.1878605600000007</v>
      </c>
      <c r="S174" s="145"/>
      <c r="T174" s="147">
        <f>T175+T181+T200+T204+T212</f>
        <v>0</v>
      </c>
      <c r="AR174" s="140" t="s">
        <v>86</v>
      </c>
      <c r="AT174" s="148" t="s">
        <v>72</v>
      </c>
      <c r="AU174" s="148" t="s">
        <v>73</v>
      </c>
      <c r="AY174" s="140" t="s">
        <v>128</v>
      </c>
      <c r="BK174" s="149">
        <f>BK175+BK181+BK200+BK204+BK212</f>
        <v>0</v>
      </c>
    </row>
    <row r="175" spans="2:65" s="11" customFormat="1" ht="22.9" customHeight="1">
      <c r="B175" s="139"/>
      <c r="D175" s="140" t="s">
        <v>72</v>
      </c>
      <c r="E175" s="150" t="s">
        <v>351</v>
      </c>
      <c r="F175" s="150" t="s">
        <v>352</v>
      </c>
      <c r="I175" s="142"/>
      <c r="J175" s="151">
        <f>BK175</f>
        <v>0</v>
      </c>
      <c r="L175" s="139"/>
      <c r="M175" s="144"/>
      <c r="N175" s="145"/>
      <c r="O175" s="145"/>
      <c r="P175" s="146">
        <f>SUM(P176:P180)</f>
        <v>0</v>
      </c>
      <c r="Q175" s="145"/>
      <c r="R175" s="146">
        <f>SUM(R176:R180)</f>
        <v>3.6755999999999997E-2</v>
      </c>
      <c r="S175" s="145"/>
      <c r="T175" s="147">
        <f>SUM(T176:T180)</f>
        <v>0</v>
      </c>
      <c r="AR175" s="140" t="s">
        <v>86</v>
      </c>
      <c r="AT175" s="148" t="s">
        <v>72</v>
      </c>
      <c r="AU175" s="148" t="s">
        <v>80</v>
      </c>
      <c r="AY175" s="140" t="s">
        <v>128</v>
      </c>
      <c r="BK175" s="149">
        <f>SUM(BK176:BK180)</f>
        <v>0</v>
      </c>
    </row>
    <row r="176" spans="2:65" s="1" customFormat="1" ht="24" customHeight="1">
      <c r="B176" s="152"/>
      <c r="C176" s="153" t="s">
        <v>247</v>
      </c>
      <c r="D176" s="153" t="s">
        <v>130</v>
      </c>
      <c r="E176" s="154" t="s">
        <v>353</v>
      </c>
      <c r="F176" s="155" t="s">
        <v>354</v>
      </c>
      <c r="G176" s="156" t="s">
        <v>158</v>
      </c>
      <c r="H176" s="157">
        <v>8.25</v>
      </c>
      <c r="I176" s="158"/>
      <c r="J176" s="157">
        <f>ROUND(I176*H176,3)</f>
        <v>0</v>
      </c>
      <c r="K176" s="155" t="s">
        <v>134</v>
      </c>
      <c r="L176" s="28"/>
      <c r="M176" s="159" t="s">
        <v>1</v>
      </c>
      <c r="N176" s="160" t="s">
        <v>39</v>
      </c>
      <c r="O176" s="51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AR176" s="163" t="s">
        <v>196</v>
      </c>
      <c r="AT176" s="163" t="s">
        <v>130</v>
      </c>
      <c r="AU176" s="163" t="s">
        <v>86</v>
      </c>
      <c r="AY176" s="13" t="s">
        <v>128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3" t="s">
        <v>86</v>
      </c>
      <c r="BK176" s="165">
        <f>ROUND(I176*H176,3)</f>
        <v>0</v>
      </c>
      <c r="BL176" s="13" t="s">
        <v>196</v>
      </c>
      <c r="BM176" s="163" t="s">
        <v>355</v>
      </c>
    </row>
    <row r="177" spans="2:65" s="1" customFormat="1" ht="16.5" customHeight="1">
      <c r="B177" s="152"/>
      <c r="C177" s="166" t="s">
        <v>356</v>
      </c>
      <c r="D177" s="166" t="s">
        <v>205</v>
      </c>
      <c r="E177" s="167" t="s">
        <v>357</v>
      </c>
      <c r="F177" s="168" t="s">
        <v>358</v>
      </c>
      <c r="G177" s="169" t="s">
        <v>242</v>
      </c>
      <c r="H177" s="170">
        <v>19.8</v>
      </c>
      <c r="I177" s="171"/>
      <c r="J177" s="170">
        <f>ROUND(I177*H177,3)</f>
        <v>0</v>
      </c>
      <c r="K177" s="168" t="s">
        <v>1</v>
      </c>
      <c r="L177" s="172"/>
      <c r="M177" s="173" t="s">
        <v>1</v>
      </c>
      <c r="N177" s="174" t="s">
        <v>39</v>
      </c>
      <c r="O177" s="51"/>
      <c r="P177" s="161">
        <f>O177*H177</f>
        <v>0</v>
      </c>
      <c r="Q177" s="161">
        <v>1E-3</v>
      </c>
      <c r="R177" s="161">
        <f>Q177*H177</f>
        <v>1.9800000000000002E-2</v>
      </c>
      <c r="S177" s="161">
        <v>0</v>
      </c>
      <c r="T177" s="162">
        <f>S177*H177</f>
        <v>0</v>
      </c>
      <c r="AR177" s="163" t="s">
        <v>247</v>
      </c>
      <c r="AT177" s="163" t="s">
        <v>205</v>
      </c>
      <c r="AU177" s="163" t="s">
        <v>86</v>
      </c>
      <c r="AY177" s="13" t="s">
        <v>128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3" t="s">
        <v>86</v>
      </c>
      <c r="BK177" s="165">
        <f>ROUND(I177*H177,3)</f>
        <v>0</v>
      </c>
      <c r="BL177" s="13" t="s">
        <v>196</v>
      </c>
      <c r="BM177" s="163" t="s">
        <v>359</v>
      </c>
    </row>
    <row r="178" spans="2:65" s="1" customFormat="1" ht="24" customHeight="1">
      <c r="B178" s="152"/>
      <c r="C178" s="153" t="s">
        <v>360</v>
      </c>
      <c r="D178" s="153" t="s">
        <v>130</v>
      </c>
      <c r="E178" s="154" t="s">
        <v>361</v>
      </c>
      <c r="F178" s="155" t="s">
        <v>362</v>
      </c>
      <c r="G178" s="156" t="s">
        <v>158</v>
      </c>
      <c r="H178" s="157">
        <v>7.0650000000000004</v>
      </c>
      <c r="I178" s="158"/>
      <c r="J178" s="157">
        <f>ROUND(I178*H178,3)</f>
        <v>0</v>
      </c>
      <c r="K178" s="155" t="s">
        <v>134</v>
      </c>
      <c r="L178" s="28"/>
      <c r="M178" s="159" t="s">
        <v>1</v>
      </c>
      <c r="N178" s="160" t="s">
        <v>39</v>
      </c>
      <c r="O178" s="51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AR178" s="163" t="s">
        <v>196</v>
      </c>
      <c r="AT178" s="163" t="s">
        <v>130</v>
      </c>
      <c r="AU178" s="163" t="s">
        <v>86</v>
      </c>
      <c r="AY178" s="13" t="s">
        <v>128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3" t="s">
        <v>86</v>
      </c>
      <c r="BK178" s="165">
        <f>ROUND(I178*H178,3)</f>
        <v>0</v>
      </c>
      <c r="BL178" s="13" t="s">
        <v>196</v>
      </c>
      <c r="BM178" s="163" t="s">
        <v>363</v>
      </c>
    </row>
    <row r="179" spans="2:65" s="1" customFormat="1" ht="16.5" customHeight="1">
      <c r="B179" s="152"/>
      <c r="C179" s="166" t="s">
        <v>364</v>
      </c>
      <c r="D179" s="166" t="s">
        <v>205</v>
      </c>
      <c r="E179" s="167" t="s">
        <v>357</v>
      </c>
      <c r="F179" s="168" t="s">
        <v>358</v>
      </c>
      <c r="G179" s="169" t="s">
        <v>242</v>
      </c>
      <c r="H179" s="170">
        <v>16.956</v>
      </c>
      <c r="I179" s="171"/>
      <c r="J179" s="170">
        <f>ROUND(I179*H179,3)</f>
        <v>0</v>
      </c>
      <c r="K179" s="168" t="s">
        <v>1</v>
      </c>
      <c r="L179" s="172"/>
      <c r="M179" s="173" t="s">
        <v>1</v>
      </c>
      <c r="N179" s="174" t="s">
        <v>39</v>
      </c>
      <c r="O179" s="51"/>
      <c r="P179" s="161">
        <f>O179*H179</f>
        <v>0</v>
      </c>
      <c r="Q179" s="161">
        <v>1E-3</v>
      </c>
      <c r="R179" s="161">
        <f>Q179*H179</f>
        <v>1.6955999999999999E-2</v>
      </c>
      <c r="S179" s="161">
        <v>0</v>
      </c>
      <c r="T179" s="162">
        <f>S179*H179</f>
        <v>0</v>
      </c>
      <c r="AR179" s="163" t="s">
        <v>247</v>
      </c>
      <c r="AT179" s="163" t="s">
        <v>205</v>
      </c>
      <c r="AU179" s="163" t="s">
        <v>86</v>
      </c>
      <c r="AY179" s="13" t="s">
        <v>128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3" t="s">
        <v>86</v>
      </c>
      <c r="BK179" s="165">
        <f>ROUND(I179*H179,3)</f>
        <v>0</v>
      </c>
      <c r="BL179" s="13" t="s">
        <v>196</v>
      </c>
      <c r="BM179" s="163" t="s">
        <v>365</v>
      </c>
    </row>
    <row r="180" spans="2:65" s="1" customFormat="1" ht="24" customHeight="1">
      <c r="B180" s="152"/>
      <c r="C180" s="153" t="s">
        <v>366</v>
      </c>
      <c r="D180" s="153" t="s">
        <v>130</v>
      </c>
      <c r="E180" s="154" t="s">
        <v>367</v>
      </c>
      <c r="F180" s="155" t="s">
        <v>368</v>
      </c>
      <c r="G180" s="156" t="s">
        <v>164</v>
      </c>
      <c r="H180" s="157">
        <v>3.6999999999999998E-2</v>
      </c>
      <c r="I180" s="158"/>
      <c r="J180" s="157">
        <f>ROUND(I180*H180,3)</f>
        <v>0</v>
      </c>
      <c r="K180" s="155" t="s">
        <v>134</v>
      </c>
      <c r="L180" s="28"/>
      <c r="M180" s="159" t="s">
        <v>1</v>
      </c>
      <c r="N180" s="160" t="s">
        <v>39</v>
      </c>
      <c r="O180" s="51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AR180" s="163" t="s">
        <v>196</v>
      </c>
      <c r="AT180" s="163" t="s">
        <v>130</v>
      </c>
      <c r="AU180" s="163" t="s">
        <v>86</v>
      </c>
      <c r="AY180" s="13" t="s">
        <v>128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3" t="s">
        <v>86</v>
      </c>
      <c r="BK180" s="165">
        <f>ROUND(I180*H180,3)</f>
        <v>0</v>
      </c>
      <c r="BL180" s="13" t="s">
        <v>196</v>
      </c>
      <c r="BM180" s="163" t="s">
        <v>369</v>
      </c>
    </row>
    <row r="181" spans="2:65" s="11" customFormat="1" ht="22.9" customHeight="1">
      <c r="B181" s="139"/>
      <c r="D181" s="140" t="s">
        <v>72</v>
      </c>
      <c r="E181" s="150" t="s">
        <v>370</v>
      </c>
      <c r="F181" s="150" t="s">
        <v>371</v>
      </c>
      <c r="I181" s="142"/>
      <c r="J181" s="151">
        <f>BK181</f>
        <v>0</v>
      </c>
      <c r="L181" s="139"/>
      <c r="M181" s="144"/>
      <c r="N181" s="145"/>
      <c r="O181" s="145"/>
      <c r="P181" s="146">
        <f>SUM(P182:P199)</f>
        <v>0</v>
      </c>
      <c r="Q181" s="145"/>
      <c r="R181" s="146">
        <f>SUM(R182:R199)</f>
        <v>4.7155736000000008</v>
      </c>
      <c r="S181" s="145"/>
      <c r="T181" s="147">
        <f>SUM(T182:T199)</f>
        <v>0</v>
      </c>
      <c r="AR181" s="140" t="s">
        <v>86</v>
      </c>
      <c r="AT181" s="148" t="s">
        <v>72</v>
      </c>
      <c r="AU181" s="148" t="s">
        <v>80</v>
      </c>
      <c r="AY181" s="140" t="s">
        <v>128</v>
      </c>
      <c r="BK181" s="149">
        <f>SUM(BK182:BK199)</f>
        <v>0</v>
      </c>
    </row>
    <row r="182" spans="2:65" s="1" customFormat="1" ht="24" customHeight="1">
      <c r="B182" s="152"/>
      <c r="C182" s="153" t="s">
        <v>372</v>
      </c>
      <c r="D182" s="153" t="s">
        <v>130</v>
      </c>
      <c r="E182" s="154" t="s">
        <v>373</v>
      </c>
      <c r="F182" s="155" t="s">
        <v>374</v>
      </c>
      <c r="G182" s="156" t="s">
        <v>158</v>
      </c>
      <c r="H182" s="157">
        <v>68</v>
      </c>
      <c r="I182" s="158"/>
      <c r="J182" s="157">
        <f t="shared" ref="J182:J199" si="20">ROUND(I182*H182,3)</f>
        <v>0</v>
      </c>
      <c r="K182" s="155" t="s">
        <v>1</v>
      </c>
      <c r="L182" s="28"/>
      <c r="M182" s="159" t="s">
        <v>1</v>
      </c>
      <c r="N182" s="160" t="s">
        <v>39</v>
      </c>
      <c r="O182" s="51"/>
      <c r="P182" s="161">
        <f t="shared" ref="P182:P199" si="21">O182*H182</f>
        <v>0</v>
      </c>
      <c r="Q182" s="161">
        <v>0</v>
      </c>
      <c r="R182" s="161">
        <f t="shared" ref="R182:R199" si="22">Q182*H182</f>
        <v>0</v>
      </c>
      <c r="S182" s="161">
        <v>0</v>
      </c>
      <c r="T182" s="162">
        <f t="shared" ref="T182:T199" si="23">S182*H182</f>
        <v>0</v>
      </c>
      <c r="AR182" s="163" t="s">
        <v>196</v>
      </c>
      <c r="AT182" s="163" t="s">
        <v>130</v>
      </c>
      <c r="AU182" s="163" t="s">
        <v>86</v>
      </c>
      <c r="AY182" s="13" t="s">
        <v>128</v>
      </c>
      <c r="BE182" s="164">
        <f t="shared" ref="BE182:BE199" si="24">IF(N182="základná",J182,0)</f>
        <v>0</v>
      </c>
      <c r="BF182" s="164">
        <f t="shared" ref="BF182:BF199" si="25">IF(N182="znížená",J182,0)</f>
        <v>0</v>
      </c>
      <c r="BG182" s="164">
        <f t="shared" ref="BG182:BG199" si="26">IF(N182="zákl. prenesená",J182,0)</f>
        <v>0</v>
      </c>
      <c r="BH182" s="164">
        <f t="shared" ref="BH182:BH199" si="27">IF(N182="zníž. prenesená",J182,0)</f>
        <v>0</v>
      </c>
      <c r="BI182" s="164">
        <f t="shared" ref="BI182:BI199" si="28">IF(N182="nulová",J182,0)</f>
        <v>0</v>
      </c>
      <c r="BJ182" s="13" t="s">
        <v>86</v>
      </c>
      <c r="BK182" s="165">
        <f t="shared" ref="BK182:BK199" si="29">ROUND(I182*H182,3)</f>
        <v>0</v>
      </c>
      <c r="BL182" s="13" t="s">
        <v>196</v>
      </c>
      <c r="BM182" s="163" t="s">
        <v>375</v>
      </c>
    </row>
    <row r="183" spans="2:65" s="1" customFormat="1" ht="24" customHeight="1">
      <c r="B183" s="152"/>
      <c r="C183" s="153" t="s">
        <v>376</v>
      </c>
      <c r="D183" s="153" t="s">
        <v>130</v>
      </c>
      <c r="E183" s="154" t="s">
        <v>377</v>
      </c>
      <c r="F183" s="155" t="s">
        <v>378</v>
      </c>
      <c r="G183" s="156" t="s">
        <v>158</v>
      </c>
      <c r="H183" s="157">
        <v>87.08</v>
      </c>
      <c r="I183" s="158"/>
      <c r="J183" s="157">
        <f t="shared" si="20"/>
        <v>0</v>
      </c>
      <c r="K183" s="155" t="s">
        <v>134</v>
      </c>
      <c r="L183" s="28"/>
      <c r="M183" s="159" t="s">
        <v>1</v>
      </c>
      <c r="N183" s="160" t="s">
        <v>39</v>
      </c>
      <c r="O183" s="51"/>
      <c r="P183" s="161">
        <f t="shared" si="21"/>
        <v>0</v>
      </c>
      <c r="Q183" s="161">
        <v>0</v>
      </c>
      <c r="R183" s="161">
        <f t="shared" si="22"/>
        <v>0</v>
      </c>
      <c r="S183" s="161">
        <v>0</v>
      </c>
      <c r="T183" s="162">
        <f t="shared" si="23"/>
        <v>0</v>
      </c>
      <c r="AR183" s="163" t="s">
        <v>196</v>
      </c>
      <c r="AT183" s="163" t="s">
        <v>130</v>
      </c>
      <c r="AU183" s="163" t="s">
        <v>86</v>
      </c>
      <c r="AY183" s="13" t="s">
        <v>128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3" t="s">
        <v>86</v>
      </c>
      <c r="BK183" s="165">
        <f t="shared" si="29"/>
        <v>0</v>
      </c>
      <c r="BL183" s="13" t="s">
        <v>196</v>
      </c>
      <c r="BM183" s="163" t="s">
        <v>379</v>
      </c>
    </row>
    <row r="184" spans="2:65" s="1" customFormat="1" ht="24" customHeight="1">
      <c r="B184" s="152"/>
      <c r="C184" s="153" t="s">
        <v>380</v>
      </c>
      <c r="D184" s="153" t="s">
        <v>130</v>
      </c>
      <c r="E184" s="154" t="s">
        <v>381</v>
      </c>
      <c r="F184" s="155" t="s">
        <v>382</v>
      </c>
      <c r="G184" s="156" t="s">
        <v>158</v>
      </c>
      <c r="H184" s="157">
        <v>18.925000000000001</v>
      </c>
      <c r="I184" s="158"/>
      <c r="J184" s="157">
        <f t="shared" si="20"/>
        <v>0</v>
      </c>
      <c r="K184" s="155" t="s">
        <v>134</v>
      </c>
      <c r="L184" s="28"/>
      <c r="M184" s="159" t="s">
        <v>1</v>
      </c>
      <c r="N184" s="160" t="s">
        <v>39</v>
      </c>
      <c r="O184" s="51"/>
      <c r="P184" s="161">
        <f t="shared" si="21"/>
        <v>0</v>
      </c>
      <c r="Q184" s="161">
        <v>0</v>
      </c>
      <c r="R184" s="161">
        <f t="shared" si="22"/>
        <v>0</v>
      </c>
      <c r="S184" s="161">
        <v>0</v>
      </c>
      <c r="T184" s="162">
        <f t="shared" si="23"/>
        <v>0</v>
      </c>
      <c r="AR184" s="163" t="s">
        <v>196</v>
      </c>
      <c r="AT184" s="163" t="s">
        <v>130</v>
      </c>
      <c r="AU184" s="163" t="s">
        <v>86</v>
      </c>
      <c r="AY184" s="13" t="s">
        <v>128</v>
      </c>
      <c r="BE184" s="164">
        <f t="shared" si="24"/>
        <v>0</v>
      </c>
      <c r="BF184" s="164">
        <f t="shared" si="25"/>
        <v>0</v>
      </c>
      <c r="BG184" s="164">
        <f t="shared" si="26"/>
        <v>0</v>
      </c>
      <c r="BH184" s="164">
        <f t="shared" si="27"/>
        <v>0</v>
      </c>
      <c r="BI184" s="164">
        <f t="shared" si="28"/>
        <v>0</v>
      </c>
      <c r="BJ184" s="13" t="s">
        <v>86</v>
      </c>
      <c r="BK184" s="165">
        <f t="shared" si="29"/>
        <v>0</v>
      </c>
      <c r="BL184" s="13" t="s">
        <v>196</v>
      </c>
      <c r="BM184" s="163" t="s">
        <v>383</v>
      </c>
    </row>
    <row r="185" spans="2:65" s="1" customFormat="1" ht="24" customHeight="1">
      <c r="B185" s="152"/>
      <c r="C185" s="166" t="s">
        <v>384</v>
      </c>
      <c r="D185" s="166" t="s">
        <v>205</v>
      </c>
      <c r="E185" s="167" t="s">
        <v>385</v>
      </c>
      <c r="F185" s="168" t="s">
        <v>386</v>
      </c>
      <c r="G185" s="169" t="s">
        <v>133</v>
      </c>
      <c r="H185" s="170">
        <v>2.0819999999999999</v>
      </c>
      <c r="I185" s="171"/>
      <c r="J185" s="170">
        <f t="shared" si="20"/>
        <v>0</v>
      </c>
      <c r="K185" s="168" t="s">
        <v>1</v>
      </c>
      <c r="L185" s="172"/>
      <c r="M185" s="173" t="s">
        <v>1</v>
      </c>
      <c r="N185" s="174" t="s">
        <v>39</v>
      </c>
      <c r="O185" s="51"/>
      <c r="P185" s="161">
        <f t="shared" si="21"/>
        <v>0</v>
      </c>
      <c r="Q185" s="161">
        <v>0.65</v>
      </c>
      <c r="R185" s="161">
        <f t="shared" si="22"/>
        <v>1.3532999999999999</v>
      </c>
      <c r="S185" s="161">
        <v>0</v>
      </c>
      <c r="T185" s="162">
        <f t="shared" si="23"/>
        <v>0</v>
      </c>
      <c r="AR185" s="163" t="s">
        <v>247</v>
      </c>
      <c r="AT185" s="163" t="s">
        <v>205</v>
      </c>
      <c r="AU185" s="163" t="s">
        <v>86</v>
      </c>
      <c r="AY185" s="13" t="s">
        <v>128</v>
      </c>
      <c r="BE185" s="164">
        <f t="shared" si="24"/>
        <v>0</v>
      </c>
      <c r="BF185" s="164">
        <f t="shared" si="25"/>
        <v>0</v>
      </c>
      <c r="BG185" s="164">
        <f t="shared" si="26"/>
        <v>0</v>
      </c>
      <c r="BH185" s="164">
        <f t="shared" si="27"/>
        <v>0</v>
      </c>
      <c r="BI185" s="164">
        <f t="shared" si="28"/>
        <v>0</v>
      </c>
      <c r="BJ185" s="13" t="s">
        <v>86</v>
      </c>
      <c r="BK185" s="165">
        <f t="shared" si="29"/>
        <v>0</v>
      </c>
      <c r="BL185" s="13" t="s">
        <v>196</v>
      </c>
      <c r="BM185" s="163" t="s">
        <v>387</v>
      </c>
    </row>
    <row r="186" spans="2:65" s="1" customFormat="1" ht="24" customHeight="1">
      <c r="B186" s="152"/>
      <c r="C186" s="153" t="s">
        <v>388</v>
      </c>
      <c r="D186" s="153" t="s">
        <v>130</v>
      </c>
      <c r="E186" s="154" t="s">
        <v>389</v>
      </c>
      <c r="F186" s="155" t="s">
        <v>390</v>
      </c>
      <c r="G186" s="156" t="s">
        <v>217</v>
      </c>
      <c r="H186" s="157">
        <v>6</v>
      </c>
      <c r="I186" s="158"/>
      <c r="J186" s="157">
        <f t="shared" si="20"/>
        <v>0</v>
      </c>
      <c r="K186" s="155" t="s">
        <v>1</v>
      </c>
      <c r="L186" s="28"/>
      <c r="M186" s="159" t="s">
        <v>1</v>
      </c>
      <c r="N186" s="160" t="s">
        <v>39</v>
      </c>
      <c r="O186" s="51"/>
      <c r="P186" s="161">
        <f t="shared" si="21"/>
        <v>0</v>
      </c>
      <c r="Q186" s="161">
        <v>2.1000000000000001E-4</v>
      </c>
      <c r="R186" s="161">
        <f t="shared" si="22"/>
        <v>1.2600000000000001E-3</v>
      </c>
      <c r="S186" s="161">
        <v>0</v>
      </c>
      <c r="T186" s="162">
        <f t="shared" si="23"/>
        <v>0</v>
      </c>
      <c r="AR186" s="163" t="s">
        <v>196</v>
      </c>
      <c r="AT186" s="163" t="s">
        <v>130</v>
      </c>
      <c r="AU186" s="163" t="s">
        <v>86</v>
      </c>
      <c r="AY186" s="13" t="s">
        <v>128</v>
      </c>
      <c r="BE186" s="164">
        <f t="shared" si="24"/>
        <v>0</v>
      </c>
      <c r="BF186" s="164">
        <f t="shared" si="25"/>
        <v>0</v>
      </c>
      <c r="BG186" s="164">
        <f t="shared" si="26"/>
        <v>0</v>
      </c>
      <c r="BH186" s="164">
        <f t="shared" si="27"/>
        <v>0</v>
      </c>
      <c r="BI186" s="164">
        <f t="shared" si="28"/>
        <v>0</v>
      </c>
      <c r="BJ186" s="13" t="s">
        <v>86</v>
      </c>
      <c r="BK186" s="165">
        <f t="shared" si="29"/>
        <v>0</v>
      </c>
      <c r="BL186" s="13" t="s">
        <v>196</v>
      </c>
      <c r="BM186" s="163" t="s">
        <v>391</v>
      </c>
    </row>
    <row r="187" spans="2:65" s="1" customFormat="1" ht="16.5" customHeight="1">
      <c r="B187" s="152"/>
      <c r="C187" s="166" t="s">
        <v>392</v>
      </c>
      <c r="D187" s="166" t="s">
        <v>205</v>
      </c>
      <c r="E187" s="167" t="s">
        <v>393</v>
      </c>
      <c r="F187" s="168" t="s">
        <v>394</v>
      </c>
      <c r="G187" s="169" t="s">
        <v>217</v>
      </c>
      <c r="H187" s="170">
        <v>6</v>
      </c>
      <c r="I187" s="171"/>
      <c r="J187" s="170">
        <f t="shared" si="20"/>
        <v>0</v>
      </c>
      <c r="K187" s="168" t="s">
        <v>1</v>
      </c>
      <c r="L187" s="172"/>
      <c r="M187" s="173" t="s">
        <v>1</v>
      </c>
      <c r="N187" s="174" t="s">
        <v>39</v>
      </c>
      <c r="O187" s="51"/>
      <c r="P187" s="161">
        <f t="shared" si="21"/>
        <v>0</v>
      </c>
      <c r="Q187" s="161">
        <v>1.01E-3</v>
      </c>
      <c r="R187" s="161">
        <f t="shared" si="22"/>
        <v>6.0600000000000003E-3</v>
      </c>
      <c r="S187" s="161">
        <v>0</v>
      </c>
      <c r="T187" s="162">
        <f t="shared" si="23"/>
        <v>0</v>
      </c>
      <c r="AR187" s="163" t="s">
        <v>247</v>
      </c>
      <c r="AT187" s="163" t="s">
        <v>205</v>
      </c>
      <c r="AU187" s="163" t="s">
        <v>86</v>
      </c>
      <c r="AY187" s="13" t="s">
        <v>128</v>
      </c>
      <c r="BE187" s="164">
        <f t="shared" si="24"/>
        <v>0</v>
      </c>
      <c r="BF187" s="164">
        <f t="shared" si="25"/>
        <v>0</v>
      </c>
      <c r="BG187" s="164">
        <f t="shared" si="26"/>
        <v>0</v>
      </c>
      <c r="BH187" s="164">
        <f t="shared" si="27"/>
        <v>0</v>
      </c>
      <c r="BI187" s="164">
        <f t="shared" si="28"/>
        <v>0</v>
      </c>
      <c r="BJ187" s="13" t="s">
        <v>86</v>
      </c>
      <c r="BK187" s="165">
        <f t="shared" si="29"/>
        <v>0</v>
      </c>
      <c r="BL187" s="13" t="s">
        <v>196</v>
      </c>
      <c r="BM187" s="163" t="s">
        <v>395</v>
      </c>
    </row>
    <row r="188" spans="2:65" s="1" customFormat="1" ht="24" customHeight="1">
      <c r="B188" s="152"/>
      <c r="C188" s="153" t="s">
        <v>396</v>
      </c>
      <c r="D188" s="153" t="s">
        <v>130</v>
      </c>
      <c r="E188" s="154" t="s">
        <v>397</v>
      </c>
      <c r="F188" s="155" t="s">
        <v>398</v>
      </c>
      <c r="G188" s="156" t="s">
        <v>213</v>
      </c>
      <c r="H188" s="157">
        <v>29</v>
      </c>
      <c r="I188" s="158"/>
      <c r="J188" s="157">
        <f t="shared" si="20"/>
        <v>0</v>
      </c>
      <c r="K188" s="155" t="s">
        <v>134</v>
      </c>
      <c r="L188" s="28"/>
      <c r="M188" s="159" t="s">
        <v>1</v>
      </c>
      <c r="N188" s="160" t="s">
        <v>39</v>
      </c>
      <c r="O188" s="51"/>
      <c r="P188" s="161">
        <f t="shared" si="21"/>
        <v>0</v>
      </c>
      <c r="Q188" s="161">
        <v>2.5999999999999998E-4</v>
      </c>
      <c r="R188" s="161">
        <f t="shared" si="22"/>
        <v>7.539999999999999E-3</v>
      </c>
      <c r="S188" s="161">
        <v>0</v>
      </c>
      <c r="T188" s="162">
        <f t="shared" si="23"/>
        <v>0</v>
      </c>
      <c r="AR188" s="163" t="s">
        <v>196</v>
      </c>
      <c r="AT188" s="163" t="s">
        <v>130</v>
      </c>
      <c r="AU188" s="163" t="s">
        <v>86</v>
      </c>
      <c r="AY188" s="13" t="s">
        <v>128</v>
      </c>
      <c r="BE188" s="164">
        <f t="shared" si="24"/>
        <v>0</v>
      </c>
      <c r="BF188" s="164">
        <f t="shared" si="25"/>
        <v>0</v>
      </c>
      <c r="BG188" s="164">
        <f t="shared" si="26"/>
        <v>0</v>
      </c>
      <c r="BH188" s="164">
        <f t="shared" si="27"/>
        <v>0</v>
      </c>
      <c r="BI188" s="164">
        <f t="shared" si="28"/>
        <v>0</v>
      </c>
      <c r="BJ188" s="13" t="s">
        <v>86</v>
      </c>
      <c r="BK188" s="165">
        <f t="shared" si="29"/>
        <v>0</v>
      </c>
      <c r="BL188" s="13" t="s">
        <v>196</v>
      </c>
      <c r="BM188" s="163" t="s">
        <v>399</v>
      </c>
    </row>
    <row r="189" spans="2:65" s="1" customFormat="1" ht="24" customHeight="1">
      <c r="B189" s="152"/>
      <c r="C189" s="153" t="s">
        <v>400</v>
      </c>
      <c r="D189" s="153" t="s">
        <v>130</v>
      </c>
      <c r="E189" s="154" t="s">
        <v>401</v>
      </c>
      <c r="F189" s="155" t="s">
        <v>402</v>
      </c>
      <c r="G189" s="156" t="s">
        <v>213</v>
      </c>
      <c r="H189" s="157">
        <v>99</v>
      </c>
      <c r="I189" s="158"/>
      <c r="J189" s="157">
        <f t="shared" si="20"/>
        <v>0</v>
      </c>
      <c r="K189" s="155" t="s">
        <v>134</v>
      </c>
      <c r="L189" s="28"/>
      <c r="M189" s="159" t="s">
        <v>1</v>
      </c>
      <c r="N189" s="160" t="s">
        <v>39</v>
      </c>
      <c r="O189" s="51"/>
      <c r="P189" s="161">
        <f t="shared" si="21"/>
        <v>0</v>
      </c>
      <c r="Q189" s="161">
        <v>2.5999999999999998E-4</v>
      </c>
      <c r="R189" s="161">
        <f t="shared" si="22"/>
        <v>2.5739999999999999E-2</v>
      </c>
      <c r="S189" s="161">
        <v>0</v>
      </c>
      <c r="T189" s="162">
        <f t="shared" si="23"/>
        <v>0</v>
      </c>
      <c r="AR189" s="163" t="s">
        <v>196</v>
      </c>
      <c r="AT189" s="163" t="s">
        <v>130</v>
      </c>
      <c r="AU189" s="163" t="s">
        <v>86</v>
      </c>
      <c r="AY189" s="13" t="s">
        <v>128</v>
      </c>
      <c r="BE189" s="164">
        <f t="shared" si="24"/>
        <v>0</v>
      </c>
      <c r="BF189" s="164">
        <f t="shared" si="25"/>
        <v>0</v>
      </c>
      <c r="BG189" s="164">
        <f t="shared" si="26"/>
        <v>0</v>
      </c>
      <c r="BH189" s="164">
        <f t="shared" si="27"/>
        <v>0</v>
      </c>
      <c r="BI189" s="164">
        <f t="shared" si="28"/>
        <v>0</v>
      </c>
      <c r="BJ189" s="13" t="s">
        <v>86</v>
      </c>
      <c r="BK189" s="165">
        <f t="shared" si="29"/>
        <v>0</v>
      </c>
      <c r="BL189" s="13" t="s">
        <v>196</v>
      </c>
      <c r="BM189" s="163" t="s">
        <v>403</v>
      </c>
    </row>
    <row r="190" spans="2:65" s="1" customFormat="1" ht="24" customHeight="1">
      <c r="B190" s="152"/>
      <c r="C190" s="153" t="s">
        <v>404</v>
      </c>
      <c r="D190" s="153" t="s">
        <v>130</v>
      </c>
      <c r="E190" s="154" t="s">
        <v>405</v>
      </c>
      <c r="F190" s="155" t="s">
        <v>406</v>
      </c>
      <c r="G190" s="156" t="s">
        <v>213</v>
      </c>
      <c r="H190" s="157">
        <v>22.2</v>
      </c>
      <c r="I190" s="158"/>
      <c r="J190" s="157">
        <f t="shared" si="20"/>
        <v>0</v>
      </c>
      <c r="K190" s="155" t="s">
        <v>134</v>
      </c>
      <c r="L190" s="28"/>
      <c r="M190" s="159" t="s">
        <v>1</v>
      </c>
      <c r="N190" s="160" t="s">
        <v>39</v>
      </c>
      <c r="O190" s="51"/>
      <c r="P190" s="161">
        <f t="shared" si="21"/>
        <v>0</v>
      </c>
      <c r="Q190" s="161">
        <v>2.5999999999999998E-4</v>
      </c>
      <c r="R190" s="161">
        <f t="shared" si="22"/>
        <v>5.7719999999999994E-3</v>
      </c>
      <c r="S190" s="161">
        <v>0</v>
      </c>
      <c r="T190" s="162">
        <f t="shared" si="23"/>
        <v>0</v>
      </c>
      <c r="AR190" s="163" t="s">
        <v>196</v>
      </c>
      <c r="AT190" s="163" t="s">
        <v>130</v>
      </c>
      <c r="AU190" s="163" t="s">
        <v>86</v>
      </c>
      <c r="AY190" s="13" t="s">
        <v>128</v>
      </c>
      <c r="BE190" s="164">
        <f t="shared" si="24"/>
        <v>0</v>
      </c>
      <c r="BF190" s="164">
        <f t="shared" si="25"/>
        <v>0</v>
      </c>
      <c r="BG190" s="164">
        <f t="shared" si="26"/>
        <v>0</v>
      </c>
      <c r="BH190" s="164">
        <f t="shared" si="27"/>
        <v>0</v>
      </c>
      <c r="BI190" s="164">
        <f t="shared" si="28"/>
        <v>0</v>
      </c>
      <c r="BJ190" s="13" t="s">
        <v>86</v>
      </c>
      <c r="BK190" s="165">
        <f t="shared" si="29"/>
        <v>0</v>
      </c>
      <c r="BL190" s="13" t="s">
        <v>196</v>
      </c>
      <c r="BM190" s="163" t="s">
        <v>407</v>
      </c>
    </row>
    <row r="191" spans="2:65" s="1" customFormat="1" ht="24" customHeight="1">
      <c r="B191" s="152"/>
      <c r="C191" s="166" t="s">
        <v>408</v>
      </c>
      <c r="D191" s="166" t="s">
        <v>205</v>
      </c>
      <c r="E191" s="167" t="s">
        <v>409</v>
      </c>
      <c r="F191" s="168" t="s">
        <v>410</v>
      </c>
      <c r="G191" s="169" t="s">
        <v>133</v>
      </c>
      <c r="H191" s="170">
        <v>2.5590000000000002</v>
      </c>
      <c r="I191" s="171"/>
      <c r="J191" s="170">
        <f t="shared" si="20"/>
        <v>0</v>
      </c>
      <c r="K191" s="168" t="s">
        <v>1</v>
      </c>
      <c r="L191" s="172"/>
      <c r="M191" s="173" t="s">
        <v>1</v>
      </c>
      <c r="N191" s="174" t="s">
        <v>39</v>
      </c>
      <c r="O191" s="51"/>
      <c r="P191" s="161">
        <f t="shared" si="21"/>
        <v>0</v>
      </c>
      <c r="Q191" s="161">
        <v>0.55000000000000004</v>
      </c>
      <c r="R191" s="161">
        <f t="shared" si="22"/>
        <v>1.4074500000000003</v>
      </c>
      <c r="S191" s="161">
        <v>0</v>
      </c>
      <c r="T191" s="162">
        <f t="shared" si="23"/>
        <v>0</v>
      </c>
      <c r="AR191" s="163" t="s">
        <v>247</v>
      </c>
      <c r="AT191" s="163" t="s">
        <v>205</v>
      </c>
      <c r="AU191" s="163" t="s">
        <v>86</v>
      </c>
      <c r="AY191" s="13" t="s">
        <v>128</v>
      </c>
      <c r="BE191" s="164">
        <f t="shared" si="24"/>
        <v>0</v>
      </c>
      <c r="BF191" s="164">
        <f t="shared" si="25"/>
        <v>0</v>
      </c>
      <c r="BG191" s="164">
        <f t="shared" si="26"/>
        <v>0</v>
      </c>
      <c r="BH191" s="164">
        <f t="shared" si="27"/>
        <v>0</v>
      </c>
      <c r="BI191" s="164">
        <f t="shared" si="28"/>
        <v>0</v>
      </c>
      <c r="BJ191" s="13" t="s">
        <v>86</v>
      </c>
      <c r="BK191" s="165">
        <f t="shared" si="29"/>
        <v>0</v>
      </c>
      <c r="BL191" s="13" t="s">
        <v>196</v>
      </c>
      <c r="BM191" s="163" t="s">
        <v>411</v>
      </c>
    </row>
    <row r="192" spans="2:65" s="1" customFormat="1" ht="24" customHeight="1">
      <c r="B192" s="152"/>
      <c r="C192" s="153" t="s">
        <v>412</v>
      </c>
      <c r="D192" s="153" t="s">
        <v>130</v>
      </c>
      <c r="E192" s="154" t="s">
        <v>413</v>
      </c>
      <c r="F192" s="155" t="s">
        <v>414</v>
      </c>
      <c r="G192" s="156" t="s">
        <v>158</v>
      </c>
      <c r="H192" s="157">
        <v>68</v>
      </c>
      <c r="I192" s="158"/>
      <c r="J192" s="157">
        <f t="shared" si="20"/>
        <v>0</v>
      </c>
      <c r="K192" s="155" t="s">
        <v>134</v>
      </c>
      <c r="L192" s="28"/>
      <c r="M192" s="159" t="s">
        <v>1</v>
      </c>
      <c r="N192" s="160" t="s">
        <v>39</v>
      </c>
      <c r="O192" s="51"/>
      <c r="P192" s="161">
        <f t="shared" si="21"/>
        <v>0</v>
      </c>
      <c r="Q192" s="161">
        <v>0</v>
      </c>
      <c r="R192" s="161">
        <f t="shared" si="22"/>
        <v>0</v>
      </c>
      <c r="S192" s="161">
        <v>0</v>
      </c>
      <c r="T192" s="162">
        <f t="shared" si="23"/>
        <v>0</v>
      </c>
      <c r="AR192" s="163" t="s">
        <v>196</v>
      </c>
      <c r="AT192" s="163" t="s">
        <v>130</v>
      </c>
      <c r="AU192" s="163" t="s">
        <v>86</v>
      </c>
      <c r="AY192" s="13" t="s">
        <v>128</v>
      </c>
      <c r="BE192" s="164">
        <f t="shared" si="24"/>
        <v>0</v>
      </c>
      <c r="BF192" s="164">
        <f t="shared" si="25"/>
        <v>0</v>
      </c>
      <c r="BG192" s="164">
        <f t="shared" si="26"/>
        <v>0</v>
      </c>
      <c r="BH192" s="164">
        <f t="shared" si="27"/>
        <v>0</v>
      </c>
      <c r="BI192" s="164">
        <f t="shared" si="28"/>
        <v>0</v>
      </c>
      <c r="BJ192" s="13" t="s">
        <v>86</v>
      </c>
      <c r="BK192" s="165">
        <f t="shared" si="29"/>
        <v>0</v>
      </c>
      <c r="BL192" s="13" t="s">
        <v>196</v>
      </c>
      <c r="BM192" s="163" t="s">
        <v>415</v>
      </c>
    </row>
    <row r="193" spans="2:65" s="1" customFormat="1" ht="24" customHeight="1">
      <c r="B193" s="152"/>
      <c r="C193" s="166" t="s">
        <v>416</v>
      </c>
      <c r="D193" s="166" t="s">
        <v>205</v>
      </c>
      <c r="E193" s="167" t="s">
        <v>417</v>
      </c>
      <c r="F193" s="168" t="s">
        <v>418</v>
      </c>
      <c r="G193" s="169" t="s">
        <v>133</v>
      </c>
      <c r="H193" s="170">
        <v>1.6459999999999999</v>
      </c>
      <c r="I193" s="171"/>
      <c r="J193" s="170">
        <f t="shared" si="20"/>
        <v>0</v>
      </c>
      <c r="K193" s="168" t="s">
        <v>134</v>
      </c>
      <c r="L193" s="172"/>
      <c r="M193" s="173" t="s">
        <v>1</v>
      </c>
      <c r="N193" s="174" t="s">
        <v>39</v>
      </c>
      <c r="O193" s="51"/>
      <c r="P193" s="161">
        <f t="shared" si="21"/>
        <v>0</v>
      </c>
      <c r="Q193" s="161">
        <v>0.55000000000000004</v>
      </c>
      <c r="R193" s="161">
        <f t="shared" si="22"/>
        <v>0.90529999999999999</v>
      </c>
      <c r="S193" s="161">
        <v>0</v>
      </c>
      <c r="T193" s="162">
        <f t="shared" si="23"/>
        <v>0</v>
      </c>
      <c r="AR193" s="163" t="s">
        <v>247</v>
      </c>
      <c r="AT193" s="163" t="s">
        <v>205</v>
      </c>
      <c r="AU193" s="163" t="s">
        <v>86</v>
      </c>
      <c r="AY193" s="13" t="s">
        <v>128</v>
      </c>
      <c r="BE193" s="164">
        <f t="shared" si="24"/>
        <v>0</v>
      </c>
      <c r="BF193" s="164">
        <f t="shared" si="25"/>
        <v>0</v>
      </c>
      <c r="BG193" s="164">
        <f t="shared" si="26"/>
        <v>0</v>
      </c>
      <c r="BH193" s="164">
        <f t="shared" si="27"/>
        <v>0</v>
      </c>
      <c r="BI193" s="164">
        <f t="shared" si="28"/>
        <v>0</v>
      </c>
      <c r="BJ193" s="13" t="s">
        <v>86</v>
      </c>
      <c r="BK193" s="165">
        <f t="shared" si="29"/>
        <v>0</v>
      </c>
      <c r="BL193" s="13" t="s">
        <v>196</v>
      </c>
      <c r="BM193" s="163" t="s">
        <v>419</v>
      </c>
    </row>
    <row r="194" spans="2:65" s="1" customFormat="1" ht="24" customHeight="1">
      <c r="B194" s="152"/>
      <c r="C194" s="153" t="s">
        <v>420</v>
      </c>
      <c r="D194" s="153" t="s">
        <v>130</v>
      </c>
      <c r="E194" s="154" t="s">
        <v>421</v>
      </c>
      <c r="F194" s="155" t="s">
        <v>422</v>
      </c>
      <c r="G194" s="156" t="s">
        <v>213</v>
      </c>
      <c r="H194" s="157">
        <v>468.96600000000001</v>
      </c>
      <c r="I194" s="158"/>
      <c r="J194" s="157">
        <f t="shared" si="20"/>
        <v>0</v>
      </c>
      <c r="K194" s="155" t="s">
        <v>134</v>
      </c>
      <c r="L194" s="28"/>
      <c r="M194" s="159" t="s">
        <v>1</v>
      </c>
      <c r="N194" s="160" t="s">
        <v>39</v>
      </c>
      <c r="O194" s="51"/>
      <c r="P194" s="161">
        <f t="shared" si="21"/>
        <v>0</v>
      </c>
      <c r="Q194" s="161">
        <v>0</v>
      </c>
      <c r="R194" s="161">
        <f t="shared" si="22"/>
        <v>0</v>
      </c>
      <c r="S194" s="161">
        <v>0</v>
      </c>
      <c r="T194" s="162">
        <f t="shared" si="23"/>
        <v>0</v>
      </c>
      <c r="AR194" s="163" t="s">
        <v>196</v>
      </c>
      <c r="AT194" s="163" t="s">
        <v>130</v>
      </c>
      <c r="AU194" s="163" t="s">
        <v>86</v>
      </c>
      <c r="AY194" s="13" t="s">
        <v>128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13" t="s">
        <v>86</v>
      </c>
      <c r="BK194" s="165">
        <f t="shared" si="29"/>
        <v>0</v>
      </c>
      <c r="BL194" s="13" t="s">
        <v>196</v>
      </c>
      <c r="BM194" s="163" t="s">
        <v>423</v>
      </c>
    </row>
    <row r="195" spans="2:65" s="1" customFormat="1" ht="16.5" customHeight="1">
      <c r="B195" s="152"/>
      <c r="C195" s="153" t="s">
        <v>424</v>
      </c>
      <c r="D195" s="153" t="s">
        <v>130</v>
      </c>
      <c r="E195" s="154" t="s">
        <v>425</v>
      </c>
      <c r="F195" s="155" t="s">
        <v>426</v>
      </c>
      <c r="G195" s="156" t="s">
        <v>213</v>
      </c>
      <c r="H195" s="157">
        <v>99</v>
      </c>
      <c r="I195" s="158"/>
      <c r="J195" s="157">
        <f t="shared" si="20"/>
        <v>0</v>
      </c>
      <c r="K195" s="155" t="s">
        <v>134</v>
      </c>
      <c r="L195" s="28"/>
      <c r="M195" s="159" t="s">
        <v>1</v>
      </c>
      <c r="N195" s="160" t="s">
        <v>39</v>
      </c>
      <c r="O195" s="51"/>
      <c r="P195" s="161">
        <f t="shared" si="21"/>
        <v>0</v>
      </c>
      <c r="Q195" s="161">
        <v>0</v>
      </c>
      <c r="R195" s="161">
        <f t="shared" si="22"/>
        <v>0</v>
      </c>
      <c r="S195" s="161">
        <v>0</v>
      </c>
      <c r="T195" s="162">
        <f t="shared" si="23"/>
        <v>0</v>
      </c>
      <c r="AR195" s="163" t="s">
        <v>196</v>
      </c>
      <c r="AT195" s="163" t="s">
        <v>130</v>
      </c>
      <c r="AU195" s="163" t="s">
        <v>86</v>
      </c>
      <c r="AY195" s="13" t="s">
        <v>128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3" t="s">
        <v>86</v>
      </c>
      <c r="BK195" s="165">
        <f t="shared" si="29"/>
        <v>0</v>
      </c>
      <c r="BL195" s="13" t="s">
        <v>196</v>
      </c>
      <c r="BM195" s="163" t="s">
        <v>427</v>
      </c>
    </row>
    <row r="196" spans="2:65" s="1" customFormat="1" ht="24" customHeight="1">
      <c r="B196" s="152"/>
      <c r="C196" s="166" t="s">
        <v>428</v>
      </c>
      <c r="D196" s="166" t="s">
        <v>205</v>
      </c>
      <c r="E196" s="167" t="s">
        <v>429</v>
      </c>
      <c r="F196" s="168" t="s">
        <v>430</v>
      </c>
      <c r="G196" s="169" t="s">
        <v>133</v>
      </c>
      <c r="H196" s="170">
        <v>1.4990000000000001</v>
      </c>
      <c r="I196" s="171"/>
      <c r="J196" s="170">
        <f t="shared" si="20"/>
        <v>0</v>
      </c>
      <c r="K196" s="168" t="s">
        <v>134</v>
      </c>
      <c r="L196" s="172"/>
      <c r="M196" s="173" t="s">
        <v>1</v>
      </c>
      <c r="N196" s="174" t="s">
        <v>39</v>
      </c>
      <c r="O196" s="51"/>
      <c r="P196" s="161">
        <f t="shared" si="21"/>
        <v>0</v>
      </c>
      <c r="Q196" s="161">
        <v>0.55000000000000004</v>
      </c>
      <c r="R196" s="161">
        <f t="shared" si="22"/>
        <v>0.82445000000000013</v>
      </c>
      <c r="S196" s="161">
        <v>0</v>
      </c>
      <c r="T196" s="162">
        <f t="shared" si="23"/>
        <v>0</v>
      </c>
      <c r="AR196" s="163" t="s">
        <v>247</v>
      </c>
      <c r="AT196" s="163" t="s">
        <v>205</v>
      </c>
      <c r="AU196" s="163" t="s">
        <v>86</v>
      </c>
      <c r="AY196" s="13" t="s">
        <v>128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3" t="s">
        <v>86</v>
      </c>
      <c r="BK196" s="165">
        <f t="shared" si="29"/>
        <v>0</v>
      </c>
      <c r="BL196" s="13" t="s">
        <v>196</v>
      </c>
      <c r="BM196" s="163" t="s">
        <v>431</v>
      </c>
    </row>
    <row r="197" spans="2:65" s="1" customFormat="1" ht="24" customHeight="1">
      <c r="B197" s="152"/>
      <c r="C197" s="153" t="s">
        <v>432</v>
      </c>
      <c r="D197" s="153" t="s">
        <v>130</v>
      </c>
      <c r="E197" s="154" t="s">
        <v>433</v>
      </c>
      <c r="F197" s="155" t="s">
        <v>434</v>
      </c>
      <c r="G197" s="156" t="s">
        <v>213</v>
      </c>
      <c r="H197" s="157">
        <v>17.399999999999999</v>
      </c>
      <c r="I197" s="158"/>
      <c r="J197" s="157">
        <f t="shared" si="20"/>
        <v>0</v>
      </c>
      <c r="K197" s="155" t="s">
        <v>134</v>
      </c>
      <c r="L197" s="28"/>
      <c r="M197" s="159" t="s">
        <v>1</v>
      </c>
      <c r="N197" s="160" t="s">
        <v>39</v>
      </c>
      <c r="O197" s="51"/>
      <c r="P197" s="161">
        <f t="shared" si="21"/>
        <v>0</v>
      </c>
      <c r="Q197" s="161">
        <v>0</v>
      </c>
      <c r="R197" s="161">
        <f t="shared" si="22"/>
        <v>0</v>
      </c>
      <c r="S197" s="161">
        <v>0</v>
      </c>
      <c r="T197" s="162">
        <f t="shared" si="23"/>
        <v>0</v>
      </c>
      <c r="AR197" s="163" t="s">
        <v>196</v>
      </c>
      <c r="AT197" s="163" t="s">
        <v>130</v>
      </c>
      <c r="AU197" s="163" t="s">
        <v>86</v>
      </c>
      <c r="AY197" s="13" t="s">
        <v>128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3" t="s">
        <v>86</v>
      </c>
      <c r="BK197" s="165">
        <f t="shared" si="29"/>
        <v>0</v>
      </c>
      <c r="BL197" s="13" t="s">
        <v>196</v>
      </c>
      <c r="BM197" s="163" t="s">
        <v>435</v>
      </c>
    </row>
    <row r="198" spans="2:65" s="1" customFormat="1" ht="36" customHeight="1">
      <c r="B198" s="152"/>
      <c r="C198" s="153" t="s">
        <v>436</v>
      </c>
      <c r="D198" s="153" t="s">
        <v>130</v>
      </c>
      <c r="E198" s="154" t="s">
        <v>437</v>
      </c>
      <c r="F198" s="155" t="s">
        <v>438</v>
      </c>
      <c r="G198" s="156" t="s">
        <v>133</v>
      </c>
      <c r="H198" s="157">
        <v>7.7359999999999998</v>
      </c>
      <c r="I198" s="158"/>
      <c r="J198" s="157">
        <f t="shared" si="20"/>
        <v>0</v>
      </c>
      <c r="K198" s="155" t="s">
        <v>134</v>
      </c>
      <c r="L198" s="28"/>
      <c r="M198" s="159" t="s">
        <v>1</v>
      </c>
      <c r="N198" s="160" t="s">
        <v>39</v>
      </c>
      <c r="O198" s="51"/>
      <c r="P198" s="161">
        <f t="shared" si="21"/>
        <v>0</v>
      </c>
      <c r="Q198" s="161">
        <v>2.3099999999999999E-2</v>
      </c>
      <c r="R198" s="161">
        <f t="shared" si="22"/>
        <v>0.17870159999999999</v>
      </c>
      <c r="S198" s="161">
        <v>0</v>
      </c>
      <c r="T198" s="162">
        <f t="shared" si="23"/>
        <v>0</v>
      </c>
      <c r="AR198" s="163" t="s">
        <v>196</v>
      </c>
      <c r="AT198" s="163" t="s">
        <v>130</v>
      </c>
      <c r="AU198" s="163" t="s">
        <v>86</v>
      </c>
      <c r="AY198" s="13" t="s">
        <v>128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3" t="s">
        <v>86</v>
      </c>
      <c r="BK198" s="165">
        <f t="shared" si="29"/>
        <v>0</v>
      </c>
      <c r="BL198" s="13" t="s">
        <v>196</v>
      </c>
      <c r="BM198" s="163" t="s">
        <v>439</v>
      </c>
    </row>
    <row r="199" spans="2:65" s="1" customFormat="1" ht="24" customHeight="1">
      <c r="B199" s="152"/>
      <c r="C199" s="153" t="s">
        <v>440</v>
      </c>
      <c r="D199" s="153" t="s">
        <v>130</v>
      </c>
      <c r="E199" s="154" t="s">
        <v>441</v>
      </c>
      <c r="F199" s="155" t="s">
        <v>442</v>
      </c>
      <c r="G199" s="156" t="s">
        <v>164</v>
      </c>
      <c r="H199" s="157">
        <v>4.7160000000000002</v>
      </c>
      <c r="I199" s="158"/>
      <c r="J199" s="157">
        <f t="shared" si="20"/>
        <v>0</v>
      </c>
      <c r="K199" s="155" t="s">
        <v>134</v>
      </c>
      <c r="L199" s="28"/>
      <c r="M199" s="159" t="s">
        <v>1</v>
      </c>
      <c r="N199" s="160" t="s">
        <v>39</v>
      </c>
      <c r="O199" s="51"/>
      <c r="P199" s="161">
        <f t="shared" si="21"/>
        <v>0</v>
      </c>
      <c r="Q199" s="161">
        <v>0</v>
      </c>
      <c r="R199" s="161">
        <f t="shared" si="22"/>
        <v>0</v>
      </c>
      <c r="S199" s="161">
        <v>0</v>
      </c>
      <c r="T199" s="162">
        <f t="shared" si="23"/>
        <v>0</v>
      </c>
      <c r="AR199" s="163" t="s">
        <v>196</v>
      </c>
      <c r="AT199" s="163" t="s">
        <v>130</v>
      </c>
      <c r="AU199" s="163" t="s">
        <v>86</v>
      </c>
      <c r="AY199" s="13" t="s">
        <v>128</v>
      </c>
      <c r="BE199" s="164">
        <f t="shared" si="24"/>
        <v>0</v>
      </c>
      <c r="BF199" s="164">
        <f t="shared" si="25"/>
        <v>0</v>
      </c>
      <c r="BG199" s="164">
        <f t="shared" si="26"/>
        <v>0</v>
      </c>
      <c r="BH199" s="164">
        <f t="shared" si="27"/>
        <v>0</v>
      </c>
      <c r="BI199" s="164">
        <f t="shared" si="28"/>
        <v>0</v>
      </c>
      <c r="BJ199" s="13" t="s">
        <v>86</v>
      </c>
      <c r="BK199" s="165">
        <f t="shared" si="29"/>
        <v>0</v>
      </c>
      <c r="BL199" s="13" t="s">
        <v>196</v>
      </c>
      <c r="BM199" s="163" t="s">
        <v>443</v>
      </c>
    </row>
    <row r="200" spans="2:65" s="11" customFormat="1" ht="22.9" customHeight="1">
      <c r="B200" s="139"/>
      <c r="D200" s="140" t="s">
        <v>72</v>
      </c>
      <c r="E200" s="150" t="s">
        <v>444</v>
      </c>
      <c r="F200" s="150" t="s">
        <v>445</v>
      </c>
      <c r="I200" s="142"/>
      <c r="J200" s="151">
        <f>BK200</f>
        <v>0</v>
      </c>
      <c r="L200" s="139"/>
      <c r="M200" s="144"/>
      <c r="N200" s="145"/>
      <c r="O200" s="145"/>
      <c r="P200" s="146">
        <f>SUM(P201:P203)</f>
        <v>0</v>
      </c>
      <c r="Q200" s="145"/>
      <c r="R200" s="146">
        <f>SUM(R201:R203)</f>
        <v>3.7075000000000004E-2</v>
      </c>
      <c r="S200" s="145"/>
      <c r="T200" s="147">
        <f>SUM(T201:T203)</f>
        <v>0</v>
      </c>
      <c r="AR200" s="140" t="s">
        <v>86</v>
      </c>
      <c r="AT200" s="148" t="s">
        <v>72</v>
      </c>
      <c r="AU200" s="148" t="s">
        <v>80</v>
      </c>
      <c r="AY200" s="140" t="s">
        <v>128</v>
      </c>
      <c r="BK200" s="149">
        <f>SUM(BK201:BK203)</f>
        <v>0</v>
      </c>
    </row>
    <row r="201" spans="2:65" s="1" customFormat="1" ht="24" customHeight="1">
      <c r="B201" s="152"/>
      <c r="C201" s="153" t="s">
        <v>446</v>
      </c>
      <c r="D201" s="153" t="s">
        <v>130</v>
      </c>
      <c r="E201" s="154" t="s">
        <v>447</v>
      </c>
      <c r="F201" s="155" t="s">
        <v>448</v>
      </c>
      <c r="G201" s="156" t="s">
        <v>213</v>
      </c>
      <c r="H201" s="157">
        <v>12.4</v>
      </c>
      <c r="I201" s="158"/>
      <c r="J201" s="157">
        <f>ROUND(I201*H201,3)</f>
        <v>0</v>
      </c>
      <c r="K201" s="155" t="s">
        <v>134</v>
      </c>
      <c r="L201" s="28"/>
      <c r="M201" s="159" t="s">
        <v>1</v>
      </c>
      <c r="N201" s="160" t="s">
        <v>39</v>
      </c>
      <c r="O201" s="51"/>
      <c r="P201" s="161">
        <f>O201*H201</f>
        <v>0</v>
      </c>
      <c r="Q201" s="161">
        <v>2.6199999999999999E-3</v>
      </c>
      <c r="R201" s="161">
        <f>Q201*H201</f>
        <v>3.2488000000000003E-2</v>
      </c>
      <c r="S201" s="161">
        <v>0</v>
      </c>
      <c r="T201" s="162">
        <f>S201*H201</f>
        <v>0</v>
      </c>
      <c r="AR201" s="163" t="s">
        <v>196</v>
      </c>
      <c r="AT201" s="163" t="s">
        <v>130</v>
      </c>
      <c r="AU201" s="163" t="s">
        <v>86</v>
      </c>
      <c r="AY201" s="13" t="s">
        <v>128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3" t="s">
        <v>86</v>
      </c>
      <c r="BK201" s="165">
        <f>ROUND(I201*H201,3)</f>
        <v>0</v>
      </c>
      <c r="BL201" s="13" t="s">
        <v>196</v>
      </c>
      <c r="BM201" s="163" t="s">
        <v>449</v>
      </c>
    </row>
    <row r="202" spans="2:65" s="1" customFormat="1" ht="16.5" customHeight="1">
      <c r="B202" s="152"/>
      <c r="C202" s="153" t="s">
        <v>450</v>
      </c>
      <c r="D202" s="153" t="s">
        <v>130</v>
      </c>
      <c r="E202" s="154" t="s">
        <v>451</v>
      </c>
      <c r="F202" s="155" t="s">
        <v>452</v>
      </c>
      <c r="G202" s="156" t="s">
        <v>213</v>
      </c>
      <c r="H202" s="157">
        <v>1.1000000000000001</v>
      </c>
      <c r="I202" s="158"/>
      <c r="J202" s="157">
        <f>ROUND(I202*H202,3)</f>
        <v>0</v>
      </c>
      <c r="K202" s="155" t="s">
        <v>1</v>
      </c>
      <c r="L202" s="28"/>
      <c r="M202" s="159" t="s">
        <v>1</v>
      </c>
      <c r="N202" s="160" t="s">
        <v>39</v>
      </c>
      <c r="O202" s="51"/>
      <c r="P202" s="161">
        <f>O202*H202</f>
        <v>0</v>
      </c>
      <c r="Q202" s="161">
        <v>4.1700000000000001E-3</v>
      </c>
      <c r="R202" s="161">
        <f>Q202*H202</f>
        <v>4.5870000000000008E-3</v>
      </c>
      <c r="S202" s="161">
        <v>0</v>
      </c>
      <c r="T202" s="162">
        <f>S202*H202</f>
        <v>0</v>
      </c>
      <c r="AR202" s="163" t="s">
        <v>196</v>
      </c>
      <c r="AT202" s="163" t="s">
        <v>130</v>
      </c>
      <c r="AU202" s="163" t="s">
        <v>86</v>
      </c>
      <c r="AY202" s="13" t="s">
        <v>128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3" t="s">
        <v>86</v>
      </c>
      <c r="BK202" s="165">
        <f>ROUND(I202*H202,3)</f>
        <v>0</v>
      </c>
      <c r="BL202" s="13" t="s">
        <v>196</v>
      </c>
      <c r="BM202" s="163" t="s">
        <v>453</v>
      </c>
    </row>
    <row r="203" spans="2:65" s="1" customFormat="1" ht="24" customHeight="1">
      <c r="B203" s="152"/>
      <c r="C203" s="153" t="s">
        <v>454</v>
      </c>
      <c r="D203" s="153" t="s">
        <v>130</v>
      </c>
      <c r="E203" s="154" t="s">
        <v>455</v>
      </c>
      <c r="F203" s="155" t="s">
        <v>456</v>
      </c>
      <c r="G203" s="156" t="s">
        <v>164</v>
      </c>
      <c r="H203" s="157">
        <v>3.6999999999999998E-2</v>
      </c>
      <c r="I203" s="158"/>
      <c r="J203" s="157">
        <f>ROUND(I203*H203,3)</f>
        <v>0</v>
      </c>
      <c r="K203" s="155" t="s">
        <v>134</v>
      </c>
      <c r="L203" s="28"/>
      <c r="M203" s="159" t="s">
        <v>1</v>
      </c>
      <c r="N203" s="160" t="s">
        <v>39</v>
      </c>
      <c r="O203" s="51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AR203" s="163" t="s">
        <v>196</v>
      </c>
      <c r="AT203" s="163" t="s">
        <v>130</v>
      </c>
      <c r="AU203" s="163" t="s">
        <v>86</v>
      </c>
      <c r="AY203" s="13" t="s">
        <v>128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3" t="s">
        <v>86</v>
      </c>
      <c r="BK203" s="165">
        <f>ROUND(I203*H203,3)</f>
        <v>0</v>
      </c>
      <c r="BL203" s="13" t="s">
        <v>196</v>
      </c>
      <c r="BM203" s="163" t="s">
        <v>457</v>
      </c>
    </row>
    <row r="204" spans="2:65" s="11" customFormat="1" ht="22.9" customHeight="1">
      <c r="B204" s="139"/>
      <c r="D204" s="140" t="s">
        <v>72</v>
      </c>
      <c r="E204" s="150" t="s">
        <v>227</v>
      </c>
      <c r="F204" s="150" t="s">
        <v>228</v>
      </c>
      <c r="I204" s="142"/>
      <c r="J204" s="151">
        <f>BK204</f>
        <v>0</v>
      </c>
      <c r="L204" s="139"/>
      <c r="M204" s="144"/>
      <c r="N204" s="145"/>
      <c r="O204" s="145"/>
      <c r="P204" s="146">
        <f>SUM(P205:P211)</f>
        <v>0</v>
      </c>
      <c r="Q204" s="145"/>
      <c r="R204" s="146">
        <f>SUM(R205:R211)</f>
        <v>0.25660299999999997</v>
      </c>
      <c r="S204" s="145"/>
      <c r="T204" s="147">
        <f>SUM(T205:T211)</f>
        <v>0</v>
      </c>
      <c r="AR204" s="140" t="s">
        <v>86</v>
      </c>
      <c r="AT204" s="148" t="s">
        <v>72</v>
      </c>
      <c r="AU204" s="148" t="s">
        <v>80</v>
      </c>
      <c r="AY204" s="140" t="s">
        <v>128</v>
      </c>
      <c r="BK204" s="149">
        <f>SUM(BK205:BK211)</f>
        <v>0</v>
      </c>
    </row>
    <row r="205" spans="2:65" s="1" customFormat="1" ht="24" customHeight="1">
      <c r="B205" s="152"/>
      <c r="C205" s="153" t="s">
        <v>458</v>
      </c>
      <c r="D205" s="153" t="s">
        <v>130</v>
      </c>
      <c r="E205" s="154" t="s">
        <v>459</v>
      </c>
      <c r="F205" s="155" t="s">
        <v>460</v>
      </c>
      <c r="G205" s="156" t="s">
        <v>158</v>
      </c>
      <c r="H205" s="157">
        <v>68</v>
      </c>
      <c r="I205" s="158"/>
      <c r="J205" s="157">
        <f t="shared" ref="J205:J211" si="30">ROUND(I205*H205,3)</f>
        <v>0</v>
      </c>
      <c r="K205" s="155" t="s">
        <v>134</v>
      </c>
      <c r="L205" s="28"/>
      <c r="M205" s="159" t="s">
        <v>1</v>
      </c>
      <c r="N205" s="160" t="s">
        <v>39</v>
      </c>
      <c r="O205" s="51"/>
      <c r="P205" s="161">
        <f t="shared" ref="P205:P211" si="31">O205*H205</f>
        <v>0</v>
      </c>
      <c r="Q205" s="161">
        <v>4.0999999999999999E-4</v>
      </c>
      <c r="R205" s="161">
        <f t="shared" ref="R205:R211" si="32">Q205*H205</f>
        <v>2.7879999999999999E-2</v>
      </c>
      <c r="S205" s="161">
        <v>0</v>
      </c>
      <c r="T205" s="162">
        <f t="shared" ref="T205:T211" si="33">S205*H205</f>
        <v>0</v>
      </c>
      <c r="AR205" s="163" t="s">
        <v>196</v>
      </c>
      <c r="AT205" s="163" t="s">
        <v>130</v>
      </c>
      <c r="AU205" s="163" t="s">
        <v>86</v>
      </c>
      <c r="AY205" s="13" t="s">
        <v>128</v>
      </c>
      <c r="BE205" s="164">
        <f t="shared" ref="BE205:BE211" si="34">IF(N205="základná",J205,0)</f>
        <v>0</v>
      </c>
      <c r="BF205" s="164">
        <f t="shared" ref="BF205:BF211" si="35">IF(N205="znížená",J205,0)</f>
        <v>0</v>
      </c>
      <c r="BG205" s="164">
        <f t="shared" ref="BG205:BG211" si="36">IF(N205="zákl. prenesená",J205,0)</f>
        <v>0</v>
      </c>
      <c r="BH205" s="164">
        <f t="shared" ref="BH205:BH211" si="37">IF(N205="zníž. prenesená",J205,0)</f>
        <v>0</v>
      </c>
      <c r="BI205" s="164">
        <f t="shared" ref="BI205:BI211" si="38">IF(N205="nulová",J205,0)</f>
        <v>0</v>
      </c>
      <c r="BJ205" s="13" t="s">
        <v>86</v>
      </c>
      <c r="BK205" s="165">
        <f t="shared" ref="BK205:BK211" si="39">ROUND(I205*H205,3)</f>
        <v>0</v>
      </c>
      <c r="BL205" s="13" t="s">
        <v>196</v>
      </c>
      <c r="BM205" s="163" t="s">
        <v>461</v>
      </c>
    </row>
    <row r="206" spans="2:65" s="1" customFormat="1" ht="24" customHeight="1">
      <c r="B206" s="152"/>
      <c r="C206" s="153" t="s">
        <v>462</v>
      </c>
      <c r="D206" s="153" t="s">
        <v>130</v>
      </c>
      <c r="E206" s="154" t="s">
        <v>463</v>
      </c>
      <c r="F206" s="155" t="s">
        <v>464</v>
      </c>
      <c r="G206" s="156" t="s">
        <v>213</v>
      </c>
      <c r="H206" s="157">
        <v>1.5</v>
      </c>
      <c r="I206" s="158"/>
      <c r="J206" s="157">
        <f t="shared" si="30"/>
        <v>0</v>
      </c>
      <c r="K206" s="155" t="s">
        <v>134</v>
      </c>
      <c r="L206" s="28"/>
      <c r="M206" s="159" t="s">
        <v>1</v>
      </c>
      <c r="N206" s="160" t="s">
        <v>39</v>
      </c>
      <c r="O206" s="51"/>
      <c r="P206" s="161">
        <f t="shared" si="31"/>
        <v>0</v>
      </c>
      <c r="Q206" s="161">
        <v>1.73E-3</v>
      </c>
      <c r="R206" s="161">
        <f t="shared" si="32"/>
        <v>2.5950000000000001E-3</v>
      </c>
      <c r="S206" s="161">
        <v>0</v>
      </c>
      <c r="T206" s="162">
        <f t="shared" si="33"/>
        <v>0</v>
      </c>
      <c r="AR206" s="163" t="s">
        <v>196</v>
      </c>
      <c r="AT206" s="163" t="s">
        <v>130</v>
      </c>
      <c r="AU206" s="163" t="s">
        <v>86</v>
      </c>
      <c r="AY206" s="13" t="s">
        <v>128</v>
      </c>
      <c r="BE206" s="164">
        <f t="shared" si="34"/>
        <v>0</v>
      </c>
      <c r="BF206" s="164">
        <f t="shared" si="35"/>
        <v>0</v>
      </c>
      <c r="BG206" s="164">
        <f t="shared" si="36"/>
        <v>0</v>
      </c>
      <c r="BH206" s="164">
        <f t="shared" si="37"/>
        <v>0</v>
      </c>
      <c r="BI206" s="164">
        <f t="shared" si="38"/>
        <v>0</v>
      </c>
      <c r="BJ206" s="13" t="s">
        <v>86</v>
      </c>
      <c r="BK206" s="165">
        <f t="shared" si="39"/>
        <v>0</v>
      </c>
      <c r="BL206" s="13" t="s">
        <v>196</v>
      </c>
      <c r="BM206" s="163" t="s">
        <v>465</v>
      </c>
    </row>
    <row r="207" spans="2:65" s="1" customFormat="1" ht="16.5" customHeight="1">
      <c r="B207" s="152"/>
      <c r="C207" s="153" t="s">
        <v>466</v>
      </c>
      <c r="D207" s="153" t="s">
        <v>130</v>
      </c>
      <c r="E207" s="154" t="s">
        <v>467</v>
      </c>
      <c r="F207" s="155" t="s">
        <v>468</v>
      </c>
      <c r="G207" s="156" t="s">
        <v>213</v>
      </c>
      <c r="H207" s="157">
        <v>31.8</v>
      </c>
      <c r="I207" s="158"/>
      <c r="J207" s="157">
        <f t="shared" si="30"/>
        <v>0</v>
      </c>
      <c r="K207" s="155" t="s">
        <v>134</v>
      </c>
      <c r="L207" s="28"/>
      <c r="M207" s="159" t="s">
        <v>1</v>
      </c>
      <c r="N207" s="160" t="s">
        <v>39</v>
      </c>
      <c r="O207" s="51"/>
      <c r="P207" s="161">
        <f t="shared" si="31"/>
        <v>0</v>
      </c>
      <c r="Q207" s="161">
        <v>1.9599999999999999E-3</v>
      </c>
      <c r="R207" s="161">
        <f t="shared" si="32"/>
        <v>6.2328000000000001E-2</v>
      </c>
      <c r="S207" s="161">
        <v>0</v>
      </c>
      <c r="T207" s="162">
        <f t="shared" si="33"/>
        <v>0</v>
      </c>
      <c r="AR207" s="163" t="s">
        <v>196</v>
      </c>
      <c r="AT207" s="163" t="s">
        <v>130</v>
      </c>
      <c r="AU207" s="163" t="s">
        <v>86</v>
      </c>
      <c r="AY207" s="13" t="s">
        <v>128</v>
      </c>
      <c r="BE207" s="164">
        <f t="shared" si="34"/>
        <v>0</v>
      </c>
      <c r="BF207" s="164">
        <f t="shared" si="35"/>
        <v>0</v>
      </c>
      <c r="BG207" s="164">
        <f t="shared" si="36"/>
        <v>0</v>
      </c>
      <c r="BH207" s="164">
        <f t="shared" si="37"/>
        <v>0</v>
      </c>
      <c r="BI207" s="164">
        <f t="shared" si="38"/>
        <v>0</v>
      </c>
      <c r="BJ207" s="13" t="s">
        <v>86</v>
      </c>
      <c r="BK207" s="165">
        <f t="shared" si="39"/>
        <v>0</v>
      </c>
      <c r="BL207" s="13" t="s">
        <v>196</v>
      </c>
      <c r="BM207" s="163" t="s">
        <v>469</v>
      </c>
    </row>
    <row r="208" spans="2:65" s="1" customFormat="1" ht="16.5" customHeight="1">
      <c r="B208" s="152"/>
      <c r="C208" s="153" t="s">
        <v>470</v>
      </c>
      <c r="D208" s="153" t="s">
        <v>130</v>
      </c>
      <c r="E208" s="154" t="s">
        <v>471</v>
      </c>
      <c r="F208" s="155" t="s">
        <v>472</v>
      </c>
      <c r="G208" s="156" t="s">
        <v>213</v>
      </c>
      <c r="H208" s="157">
        <v>33.5</v>
      </c>
      <c r="I208" s="158"/>
      <c r="J208" s="157">
        <f t="shared" si="30"/>
        <v>0</v>
      </c>
      <c r="K208" s="155" t="s">
        <v>134</v>
      </c>
      <c r="L208" s="28"/>
      <c r="M208" s="159" t="s">
        <v>1</v>
      </c>
      <c r="N208" s="160" t="s">
        <v>39</v>
      </c>
      <c r="O208" s="51"/>
      <c r="P208" s="161">
        <f t="shared" si="31"/>
        <v>0</v>
      </c>
      <c r="Q208" s="161">
        <v>1.6000000000000001E-4</v>
      </c>
      <c r="R208" s="161">
        <f t="shared" si="32"/>
        <v>5.3600000000000002E-3</v>
      </c>
      <c r="S208" s="161">
        <v>0</v>
      </c>
      <c r="T208" s="162">
        <f t="shared" si="33"/>
        <v>0</v>
      </c>
      <c r="AR208" s="163" t="s">
        <v>196</v>
      </c>
      <c r="AT208" s="163" t="s">
        <v>130</v>
      </c>
      <c r="AU208" s="163" t="s">
        <v>86</v>
      </c>
      <c r="AY208" s="13" t="s">
        <v>128</v>
      </c>
      <c r="BE208" s="164">
        <f t="shared" si="34"/>
        <v>0</v>
      </c>
      <c r="BF208" s="164">
        <f t="shared" si="35"/>
        <v>0</v>
      </c>
      <c r="BG208" s="164">
        <f t="shared" si="36"/>
        <v>0</v>
      </c>
      <c r="BH208" s="164">
        <f t="shared" si="37"/>
        <v>0</v>
      </c>
      <c r="BI208" s="164">
        <f t="shared" si="38"/>
        <v>0</v>
      </c>
      <c r="BJ208" s="13" t="s">
        <v>86</v>
      </c>
      <c r="BK208" s="165">
        <f t="shared" si="39"/>
        <v>0</v>
      </c>
      <c r="BL208" s="13" t="s">
        <v>196</v>
      </c>
      <c r="BM208" s="163" t="s">
        <v>473</v>
      </c>
    </row>
    <row r="209" spans="2:65" s="1" customFormat="1" ht="24" customHeight="1">
      <c r="B209" s="152"/>
      <c r="C209" s="166" t="s">
        <v>474</v>
      </c>
      <c r="D209" s="166" t="s">
        <v>205</v>
      </c>
      <c r="E209" s="167" t="s">
        <v>475</v>
      </c>
      <c r="F209" s="168" t="s">
        <v>491</v>
      </c>
      <c r="G209" s="169" t="s">
        <v>217</v>
      </c>
      <c r="H209" s="170">
        <v>68</v>
      </c>
      <c r="I209" s="171">
        <v>0</v>
      </c>
      <c r="J209" s="170">
        <f t="shared" si="30"/>
        <v>0</v>
      </c>
      <c r="K209" s="168" t="s">
        <v>1</v>
      </c>
      <c r="L209" s="172"/>
      <c r="M209" s="173" t="s">
        <v>1</v>
      </c>
      <c r="N209" s="174" t="s">
        <v>39</v>
      </c>
      <c r="O209" s="51"/>
      <c r="P209" s="161">
        <f t="shared" si="31"/>
        <v>0</v>
      </c>
      <c r="Q209" s="161">
        <v>2.0999999999999999E-3</v>
      </c>
      <c r="R209" s="161">
        <f t="shared" si="32"/>
        <v>0.14279999999999998</v>
      </c>
      <c r="S209" s="161">
        <v>0</v>
      </c>
      <c r="T209" s="162">
        <f t="shared" si="33"/>
        <v>0</v>
      </c>
      <c r="AR209" s="163" t="s">
        <v>247</v>
      </c>
      <c r="AT209" s="163" t="s">
        <v>205</v>
      </c>
      <c r="AU209" s="163" t="s">
        <v>86</v>
      </c>
      <c r="AY209" s="13" t="s">
        <v>128</v>
      </c>
      <c r="BE209" s="164">
        <f t="shared" si="34"/>
        <v>0</v>
      </c>
      <c r="BF209" s="164">
        <f t="shared" si="35"/>
        <v>0</v>
      </c>
      <c r="BG209" s="164">
        <f t="shared" si="36"/>
        <v>0</v>
      </c>
      <c r="BH209" s="164">
        <f t="shared" si="37"/>
        <v>0</v>
      </c>
      <c r="BI209" s="164">
        <f t="shared" si="38"/>
        <v>0</v>
      </c>
      <c r="BJ209" s="13" t="s">
        <v>86</v>
      </c>
      <c r="BK209" s="165">
        <f t="shared" si="39"/>
        <v>0</v>
      </c>
      <c r="BL209" s="13" t="s">
        <v>196</v>
      </c>
      <c r="BM209" s="163" t="s">
        <v>476</v>
      </c>
    </row>
    <row r="210" spans="2:65" s="1" customFormat="1" ht="16.5" customHeight="1">
      <c r="B210" s="152"/>
      <c r="C210" s="153" t="s">
        <v>477</v>
      </c>
      <c r="D210" s="153" t="s">
        <v>130</v>
      </c>
      <c r="E210" s="154" t="s">
        <v>478</v>
      </c>
      <c r="F210" s="155" t="s">
        <v>479</v>
      </c>
      <c r="G210" s="156" t="s">
        <v>158</v>
      </c>
      <c r="H210" s="157">
        <v>68</v>
      </c>
      <c r="I210" s="158"/>
      <c r="J210" s="157">
        <f t="shared" si="30"/>
        <v>0</v>
      </c>
      <c r="K210" s="155" t="s">
        <v>134</v>
      </c>
      <c r="L210" s="28"/>
      <c r="M210" s="159" t="s">
        <v>1</v>
      </c>
      <c r="N210" s="160" t="s">
        <v>39</v>
      </c>
      <c r="O210" s="51"/>
      <c r="P210" s="161">
        <f t="shared" si="31"/>
        <v>0</v>
      </c>
      <c r="Q210" s="161">
        <v>2.3000000000000001E-4</v>
      </c>
      <c r="R210" s="161">
        <f t="shared" si="32"/>
        <v>1.5640000000000001E-2</v>
      </c>
      <c r="S210" s="161">
        <v>0</v>
      </c>
      <c r="T210" s="162">
        <f t="shared" si="33"/>
        <v>0</v>
      </c>
      <c r="AR210" s="163" t="s">
        <v>196</v>
      </c>
      <c r="AT210" s="163" t="s">
        <v>130</v>
      </c>
      <c r="AU210" s="163" t="s">
        <v>86</v>
      </c>
      <c r="AY210" s="13" t="s">
        <v>128</v>
      </c>
      <c r="BE210" s="164">
        <f t="shared" si="34"/>
        <v>0</v>
      </c>
      <c r="BF210" s="164">
        <f t="shared" si="35"/>
        <v>0</v>
      </c>
      <c r="BG210" s="164">
        <f t="shared" si="36"/>
        <v>0</v>
      </c>
      <c r="BH210" s="164">
        <f t="shared" si="37"/>
        <v>0</v>
      </c>
      <c r="BI210" s="164">
        <f t="shared" si="38"/>
        <v>0</v>
      </c>
      <c r="BJ210" s="13" t="s">
        <v>86</v>
      </c>
      <c r="BK210" s="165">
        <f t="shared" si="39"/>
        <v>0</v>
      </c>
      <c r="BL210" s="13" t="s">
        <v>196</v>
      </c>
      <c r="BM210" s="163" t="s">
        <v>480</v>
      </c>
    </row>
    <row r="211" spans="2:65" s="1" customFormat="1" ht="16.5" customHeight="1">
      <c r="B211" s="152"/>
      <c r="C211" s="153" t="s">
        <v>481</v>
      </c>
      <c r="D211" s="153" t="s">
        <v>130</v>
      </c>
      <c r="E211" s="154" t="s">
        <v>234</v>
      </c>
      <c r="F211" s="155" t="s">
        <v>235</v>
      </c>
      <c r="G211" s="156" t="s">
        <v>164</v>
      </c>
      <c r="H211" s="157">
        <v>0.25700000000000001</v>
      </c>
      <c r="I211" s="158"/>
      <c r="J211" s="157">
        <f t="shared" si="30"/>
        <v>0</v>
      </c>
      <c r="K211" s="155" t="s">
        <v>134</v>
      </c>
      <c r="L211" s="28"/>
      <c r="M211" s="159" t="s">
        <v>1</v>
      </c>
      <c r="N211" s="160" t="s">
        <v>39</v>
      </c>
      <c r="O211" s="51"/>
      <c r="P211" s="161">
        <f t="shared" si="31"/>
        <v>0</v>
      </c>
      <c r="Q211" s="161">
        <v>0</v>
      </c>
      <c r="R211" s="161">
        <f t="shared" si="32"/>
        <v>0</v>
      </c>
      <c r="S211" s="161">
        <v>0</v>
      </c>
      <c r="T211" s="162">
        <f t="shared" si="33"/>
        <v>0</v>
      </c>
      <c r="AR211" s="163" t="s">
        <v>196</v>
      </c>
      <c r="AT211" s="163" t="s">
        <v>130</v>
      </c>
      <c r="AU211" s="163" t="s">
        <v>86</v>
      </c>
      <c r="AY211" s="13" t="s">
        <v>128</v>
      </c>
      <c r="BE211" s="164">
        <f t="shared" si="34"/>
        <v>0</v>
      </c>
      <c r="BF211" s="164">
        <f t="shared" si="35"/>
        <v>0</v>
      </c>
      <c r="BG211" s="164">
        <f t="shared" si="36"/>
        <v>0</v>
      </c>
      <c r="BH211" s="164">
        <f t="shared" si="37"/>
        <v>0</v>
      </c>
      <c r="BI211" s="164">
        <f t="shared" si="38"/>
        <v>0</v>
      </c>
      <c r="BJ211" s="13" t="s">
        <v>86</v>
      </c>
      <c r="BK211" s="165">
        <f t="shared" si="39"/>
        <v>0</v>
      </c>
      <c r="BL211" s="13" t="s">
        <v>196</v>
      </c>
      <c r="BM211" s="163" t="s">
        <v>482</v>
      </c>
    </row>
    <row r="212" spans="2:65" s="11" customFormat="1" ht="22.9" customHeight="1">
      <c r="B212" s="139"/>
      <c r="D212" s="140" t="s">
        <v>72</v>
      </c>
      <c r="E212" s="150" t="s">
        <v>253</v>
      </c>
      <c r="F212" s="150" t="s">
        <v>254</v>
      </c>
      <c r="I212" s="142"/>
      <c r="J212" s="151">
        <f>BK212</f>
        <v>0</v>
      </c>
      <c r="L212" s="139"/>
      <c r="M212" s="144"/>
      <c r="N212" s="145"/>
      <c r="O212" s="145"/>
      <c r="P212" s="146">
        <f>SUM(P213:P214)</f>
        <v>0</v>
      </c>
      <c r="Q212" s="145"/>
      <c r="R212" s="146">
        <f>SUM(R213:R214)</f>
        <v>0.14185296000000003</v>
      </c>
      <c r="S212" s="145"/>
      <c r="T212" s="147">
        <f>SUM(T213:T214)</f>
        <v>0</v>
      </c>
      <c r="AR212" s="140" t="s">
        <v>86</v>
      </c>
      <c r="AT212" s="148" t="s">
        <v>72</v>
      </c>
      <c r="AU212" s="148" t="s">
        <v>80</v>
      </c>
      <c r="AY212" s="140" t="s">
        <v>128</v>
      </c>
      <c r="BK212" s="149">
        <f>SUM(BK213:BK214)</f>
        <v>0</v>
      </c>
    </row>
    <row r="213" spans="2:65" s="1" customFormat="1" ht="24" customHeight="1">
      <c r="B213" s="152"/>
      <c r="C213" s="153" t="s">
        <v>483</v>
      </c>
      <c r="D213" s="153" t="s">
        <v>130</v>
      </c>
      <c r="E213" s="154" t="s">
        <v>484</v>
      </c>
      <c r="F213" s="155" t="s">
        <v>485</v>
      </c>
      <c r="G213" s="156" t="s">
        <v>158</v>
      </c>
      <c r="H213" s="157">
        <v>155.08000000000001</v>
      </c>
      <c r="I213" s="158"/>
      <c r="J213" s="157">
        <f>ROUND(I213*H213,3)</f>
        <v>0</v>
      </c>
      <c r="K213" s="155" t="s">
        <v>134</v>
      </c>
      <c r="L213" s="28"/>
      <c r="M213" s="159" t="s">
        <v>1</v>
      </c>
      <c r="N213" s="160" t="s">
        <v>39</v>
      </c>
      <c r="O213" s="51"/>
      <c r="P213" s="161">
        <f>O213*H213</f>
        <v>0</v>
      </c>
      <c r="Q213" s="161">
        <v>2.2000000000000001E-4</v>
      </c>
      <c r="R213" s="161">
        <f>Q213*H213</f>
        <v>3.4117600000000005E-2</v>
      </c>
      <c r="S213" s="161">
        <v>0</v>
      </c>
      <c r="T213" s="162">
        <f>S213*H213</f>
        <v>0</v>
      </c>
      <c r="AR213" s="163" t="s">
        <v>196</v>
      </c>
      <c r="AT213" s="163" t="s">
        <v>130</v>
      </c>
      <c r="AU213" s="163" t="s">
        <v>86</v>
      </c>
      <c r="AY213" s="13" t="s">
        <v>128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3" t="s">
        <v>86</v>
      </c>
      <c r="BK213" s="165">
        <f>ROUND(I213*H213,3)</f>
        <v>0</v>
      </c>
      <c r="BL213" s="13" t="s">
        <v>196</v>
      </c>
      <c r="BM213" s="163" t="s">
        <v>486</v>
      </c>
    </row>
    <row r="214" spans="2:65" s="1" customFormat="1" ht="24" customHeight="1">
      <c r="B214" s="152"/>
      <c r="C214" s="153" t="s">
        <v>487</v>
      </c>
      <c r="D214" s="153" t="s">
        <v>130</v>
      </c>
      <c r="E214" s="154" t="s">
        <v>488</v>
      </c>
      <c r="F214" s="155" t="s">
        <v>489</v>
      </c>
      <c r="G214" s="156" t="s">
        <v>158</v>
      </c>
      <c r="H214" s="157">
        <v>336.673</v>
      </c>
      <c r="I214" s="158"/>
      <c r="J214" s="157">
        <f>ROUND(I214*H214,3)</f>
        <v>0</v>
      </c>
      <c r="K214" s="155" t="s">
        <v>134</v>
      </c>
      <c r="L214" s="28"/>
      <c r="M214" s="175" t="s">
        <v>1</v>
      </c>
      <c r="N214" s="176" t="s">
        <v>39</v>
      </c>
      <c r="O214" s="177"/>
      <c r="P214" s="178">
        <f>O214*H214</f>
        <v>0</v>
      </c>
      <c r="Q214" s="178">
        <v>3.2000000000000003E-4</v>
      </c>
      <c r="R214" s="178">
        <f>Q214*H214</f>
        <v>0.10773536000000002</v>
      </c>
      <c r="S214" s="178">
        <v>0</v>
      </c>
      <c r="T214" s="179">
        <f>S214*H214</f>
        <v>0</v>
      </c>
      <c r="AR214" s="163" t="s">
        <v>196</v>
      </c>
      <c r="AT214" s="163" t="s">
        <v>130</v>
      </c>
      <c r="AU214" s="163" t="s">
        <v>86</v>
      </c>
      <c r="AY214" s="13" t="s">
        <v>128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3" t="s">
        <v>86</v>
      </c>
      <c r="BK214" s="165">
        <f>ROUND(I214*H214,3)</f>
        <v>0</v>
      </c>
      <c r="BL214" s="13" t="s">
        <v>196</v>
      </c>
      <c r="BM214" s="163" t="s">
        <v>490</v>
      </c>
    </row>
    <row r="215" spans="2:65" s="1" customFormat="1" ht="6.95" customHeight="1">
      <c r="B215" s="40"/>
      <c r="C215" s="41"/>
      <c r="D215" s="41"/>
      <c r="E215" s="41"/>
      <c r="F215" s="41"/>
      <c r="G215" s="41"/>
      <c r="H215" s="41"/>
      <c r="I215" s="113"/>
      <c r="J215" s="41"/>
      <c r="K215" s="41"/>
      <c r="L215" s="28"/>
    </row>
  </sheetData>
  <autoFilter ref="C133:K214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Rekapitulácia stavby</vt:lpstr>
      <vt:lpstr>01.1 - Nabíjacia stanica ...</vt:lpstr>
      <vt:lpstr>01.2 - Odpočívadlo pre cy...</vt:lpstr>
      <vt:lpstr>'01.1 - Nabíjacia stanica ...'!Názvy_tisku</vt:lpstr>
      <vt:lpstr>'01.2 - Odpočívadlo pre cy...'!Názvy_tisku</vt:lpstr>
      <vt:lpstr>'Rekapitulácia stavby'!Názvy_tisku</vt:lpstr>
      <vt:lpstr>'01.1 - Nabíjacia stanica ...'!Oblast_tisku</vt:lpstr>
      <vt:lpstr>'01.2 - Odpočívadlo pre cy...'!Oblast_tisku</vt:lpstr>
      <vt:lpstr>'Rekapitulácia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apro15</dc:creator>
  <cp:lastModifiedBy>obec zemplin</cp:lastModifiedBy>
  <dcterms:created xsi:type="dcterms:W3CDTF">2020-07-30T06:28:58Z</dcterms:created>
  <dcterms:modified xsi:type="dcterms:W3CDTF">2021-01-14T12:50:01Z</dcterms:modified>
</cp:coreProperties>
</file>